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0515" windowHeight="11250" activeTab="2"/>
  </bookViews>
  <sheets>
    <sheet name="Contact entitlement STCA" sheetId="1" r:id="rId1"/>
    <sheet name="Contact entitlement ASTCA" sheetId="3" r:id="rId2"/>
    <sheet name="Actual contact" sheetId="4" r:id="rId3"/>
    <sheet name="Average class size" sheetId="6" r:id="rId4"/>
  </sheets>
  <calcPr calcId="145621"/>
</workbook>
</file>

<file path=xl/calcChain.xml><?xml version="1.0" encoding="utf-8"?>
<calcChain xmlns="http://schemas.openxmlformats.org/spreadsheetml/2006/main">
  <c r="D17" i="4" l="1"/>
  <c r="D18" i="4" s="1"/>
  <c r="L2" i="6"/>
  <c r="D24" i="6"/>
  <c r="D20" i="4" l="1"/>
  <c r="D21" i="4" s="1"/>
  <c r="B35" i="1" l="1"/>
  <c r="B42" i="3"/>
  <c r="B43" i="3"/>
  <c r="I42" i="3"/>
  <c r="I43" i="3"/>
  <c r="B36" i="1"/>
  <c r="I36" i="1"/>
  <c r="I35" i="1"/>
  <c r="W15" i="3" l="1"/>
  <c r="V20" i="3" l="1"/>
  <c r="V19" i="3"/>
  <c r="V18" i="3"/>
  <c r="V17" i="3"/>
  <c r="V21" i="3"/>
  <c r="V16" i="3"/>
  <c r="AR1" i="3"/>
  <c r="AS1" i="3" s="1"/>
  <c r="AT1" i="3" s="1"/>
  <c r="AU1" i="3" s="1"/>
  <c r="AV1" i="3" s="1"/>
  <c r="AW1" i="3" s="1"/>
  <c r="AX1" i="3" s="1"/>
  <c r="AY1" i="3" s="1"/>
  <c r="AZ1" i="3" s="1"/>
  <c r="BA1" i="3" s="1"/>
  <c r="BB1" i="3" s="1"/>
  <c r="BC1" i="3" s="1"/>
  <c r="BD1" i="3" s="1"/>
  <c r="BE1" i="3" s="1"/>
  <c r="BF1" i="3" s="1"/>
  <c r="Y1" i="3"/>
  <c r="O11" i="3"/>
  <c r="I47" i="3" l="1"/>
  <c r="I39" i="3"/>
  <c r="I40" i="3" s="1"/>
  <c r="I35" i="3"/>
  <c r="I36" i="3" s="1"/>
  <c r="O10" i="1"/>
  <c r="O11" i="1"/>
  <c r="O12" i="1"/>
  <c r="I31" i="1" s="1"/>
  <c r="O13" i="1"/>
  <c r="O14" i="1"/>
  <c r="O15" i="1"/>
  <c r="O16" i="1"/>
  <c r="R1" i="1"/>
  <c r="I33" i="1" l="1"/>
  <c r="I40" i="1"/>
  <c r="I42" i="1" s="1"/>
  <c r="I48" i="3"/>
  <c r="I52" i="3"/>
  <c r="I51" i="3"/>
</calcChain>
</file>

<file path=xl/comments1.xml><?xml version="1.0" encoding="utf-8"?>
<comments xmlns="http://schemas.openxmlformats.org/spreadsheetml/2006/main">
  <authors>
    <author>Rob Willetts</author>
  </authors>
  <commentList>
    <comment ref="I10" authorId="0">
      <text>
        <r>
          <rPr>
            <b/>
            <sz val="9"/>
            <color indexed="81"/>
            <rFont val="Tahoma"/>
            <family val="2"/>
          </rPr>
          <t>Select from the drop down menu</t>
        </r>
        <r>
          <rPr>
            <sz val="9"/>
            <color indexed="81"/>
            <rFont val="Tahoma"/>
            <family val="2"/>
          </rPr>
          <t xml:space="preserve">
</t>
        </r>
      </text>
    </comment>
    <comment ref="I11" authorId="0">
      <text>
        <r>
          <rPr>
            <b/>
            <sz val="9"/>
            <color indexed="81"/>
            <rFont val="Tahoma"/>
            <family val="2"/>
          </rPr>
          <t>Part time teachers only
Type your hours per week as numerals, e.g. 18
Half hour is 0.5 e.g. 18.5
Quarter hour is 0.25 e.g. 18.25
Three quarters of an hour is 0.75 e.g. 18.75</t>
        </r>
      </text>
    </comment>
    <comment ref="I13" authorId="0">
      <text>
        <r>
          <rPr>
            <b/>
            <sz val="9"/>
            <color indexed="81"/>
            <rFont val="Tahoma"/>
            <family val="2"/>
          </rPr>
          <t>Select from the drop down menu</t>
        </r>
        <r>
          <rPr>
            <sz val="9"/>
            <color indexed="81"/>
            <rFont val="Tahoma"/>
            <family val="2"/>
          </rPr>
          <t xml:space="preserve">
</t>
        </r>
      </text>
    </comment>
    <comment ref="I14" authorId="0">
      <text>
        <r>
          <rPr>
            <b/>
            <sz val="9"/>
            <color indexed="81"/>
            <rFont val="Tahoma"/>
            <family val="2"/>
          </rPr>
          <t>PRTs only
Select from the drop down menu</t>
        </r>
      </text>
    </comment>
    <comment ref="I16" authorId="0">
      <text>
        <r>
          <rPr>
            <b/>
            <sz val="9"/>
            <color indexed="81"/>
            <rFont val="Tahoma"/>
            <family val="2"/>
          </rPr>
          <t>Select from the drop down menu</t>
        </r>
        <r>
          <rPr>
            <sz val="9"/>
            <color indexed="81"/>
            <rFont val="Tahoma"/>
            <family val="2"/>
          </rPr>
          <t xml:space="preserve">
</t>
        </r>
      </text>
    </comment>
    <comment ref="I19" authorId="0">
      <text>
        <r>
          <rPr>
            <b/>
            <sz val="9"/>
            <color indexed="81"/>
            <rFont val="Tahoma"/>
            <family val="2"/>
          </rPr>
          <t>Select from the drop down menu</t>
        </r>
      </text>
    </comment>
    <comment ref="I21" authorId="0">
      <text>
        <r>
          <rPr>
            <b/>
            <sz val="9"/>
            <color indexed="81"/>
            <rFont val="Tahoma"/>
            <family val="2"/>
          </rPr>
          <t>Select from the drop down menu</t>
        </r>
        <r>
          <rPr>
            <sz val="9"/>
            <color indexed="81"/>
            <rFont val="Tahoma"/>
            <family val="2"/>
          </rPr>
          <t xml:space="preserve">
</t>
        </r>
      </text>
    </comment>
    <comment ref="I25" authorId="0">
      <text>
        <r>
          <rPr>
            <b/>
            <sz val="9"/>
            <color indexed="81"/>
            <rFont val="Tahoma"/>
            <family val="2"/>
          </rPr>
          <t>Select from the drop down menu</t>
        </r>
        <r>
          <rPr>
            <sz val="9"/>
            <color indexed="81"/>
            <rFont val="Tahoma"/>
            <family val="2"/>
          </rPr>
          <t xml:space="preserve">
</t>
        </r>
      </text>
    </comment>
    <comment ref="I38" authorId="0">
      <text>
        <r>
          <rPr>
            <b/>
            <sz val="9"/>
            <color indexed="81"/>
            <rFont val="Tahoma"/>
            <family val="2"/>
          </rPr>
          <t>Type the number of days per cycle as a numeral eg. 6</t>
        </r>
        <r>
          <rPr>
            <sz val="9"/>
            <color indexed="81"/>
            <rFont val="Tahoma"/>
            <family val="2"/>
          </rPr>
          <t xml:space="preserve">
</t>
        </r>
      </text>
    </comment>
  </commentList>
</comments>
</file>

<file path=xl/comments2.xml><?xml version="1.0" encoding="utf-8"?>
<comments xmlns="http://schemas.openxmlformats.org/spreadsheetml/2006/main">
  <authors>
    <author>Rob Willetts</author>
  </authors>
  <commentList>
    <comment ref="I14" authorId="0">
      <text>
        <r>
          <rPr>
            <b/>
            <sz val="9"/>
            <color indexed="81"/>
            <rFont val="Tahoma"/>
            <family val="2"/>
          </rPr>
          <t>Select from the drop down menu</t>
        </r>
        <r>
          <rPr>
            <sz val="9"/>
            <color indexed="81"/>
            <rFont val="Tahoma"/>
            <family val="2"/>
          </rPr>
          <t xml:space="preserve">
</t>
        </r>
      </text>
    </comment>
    <comment ref="I17" authorId="0">
      <text>
        <r>
          <rPr>
            <b/>
            <sz val="9"/>
            <color indexed="81"/>
            <rFont val="Tahoma"/>
            <family val="2"/>
          </rPr>
          <t>Select from the drop down menu</t>
        </r>
        <r>
          <rPr>
            <sz val="9"/>
            <color indexed="81"/>
            <rFont val="Tahoma"/>
            <family val="2"/>
          </rPr>
          <t xml:space="preserve">
</t>
        </r>
      </text>
    </comment>
    <comment ref="I20" authorId="0">
      <text>
        <r>
          <rPr>
            <b/>
            <sz val="9"/>
            <color indexed="81"/>
            <rFont val="Tahoma"/>
            <family val="2"/>
          </rPr>
          <t>Select from the drop down menu</t>
        </r>
        <r>
          <rPr>
            <sz val="9"/>
            <color indexed="81"/>
            <rFont val="Tahoma"/>
            <family val="2"/>
          </rPr>
          <t xml:space="preserve">
</t>
        </r>
      </text>
    </comment>
    <comment ref="I22" authorId="0">
      <text>
        <r>
          <rPr>
            <b/>
            <sz val="9"/>
            <color indexed="81"/>
            <rFont val="Tahoma"/>
            <family val="2"/>
          </rPr>
          <t>Select from the drop down menu</t>
        </r>
      </text>
    </comment>
    <comment ref="I24" authorId="0">
      <text>
        <r>
          <rPr>
            <b/>
            <sz val="9"/>
            <color indexed="81"/>
            <rFont val="Tahoma"/>
            <family val="2"/>
          </rPr>
          <t>Select from the drop down menu</t>
        </r>
        <r>
          <rPr>
            <sz val="9"/>
            <color indexed="81"/>
            <rFont val="Tahoma"/>
            <family val="2"/>
          </rPr>
          <t xml:space="preserve">
</t>
        </r>
      </text>
    </comment>
    <comment ref="I27" authorId="0">
      <text>
        <r>
          <rPr>
            <b/>
            <sz val="9"/>
            <color indexed="81"/>
            <rFont val="Tahoma"/>
            <family val="2"/>
          </rPr>
          <t>Select from the drop down menu</t>
        </r>
      </text>
    </comment>
    <comment ref="I45" authorId="0">
      <text>
        <r>
          <rPr>
            <b/>
            <sz val="9"/>
            <color indexed="81"/>
            <rFont val="Tahoma"/>
            <family val="2"/>
          </rPr>
          <t>Type the number of days in your timetable cycle as a numeral e.g. 6</t>
        </r>
        <r>
          <rPr>
            <sz val="9"/>
            <color indexed="81"/>
            <rFont val="Tahoma"/>
            <family val="2"/>
          </rPr>
          <t xml:space="preserve">
</t>
        </r>
      </text>
    </comment>
  </commentList>
</comments>
</file>

<file path=xl/sharedStrings.xml><?xml version="1.0" encoding="utf-8"?>
<sst xmlns="http://schemas.openxmlformats.org/spreadsheetml/2006/main" count="107" uniqueCount="81">
  <si>
    <t>Are you full time or part time?</t>
  </si>
  <si>
    <t>Full time</t>
  </si>
  <si>
    <t>Part time</t>
  </si>
  <si>
    <t>Are you a fully registered teacher or provisionally registered?</t>
  </si>
  <si>
    <t>Fully registered</t>
  </si>
  <si>
    <t>Provisionally registered</t>
  </si>
  <si>
    <t>Are you first year or second year?</t>
  </si>
  <si>
    <t>First year</t>
  </si>
  <si>
    <t>Second year</t>
  </si>
  <si>
    <t>How many permanent units do you have?</t>
  </si>
  <si>
    <t>Are you the designated specialist classroom teacher?</t>
  </si>
  <si>
    <t>Is your school roll over 1200?</t>
  </si>
  <si>
    <t>Are you Te Atakura?</t>
  </si>
  <si>
    <t>Yes</t>
  </si>
  <si>
    <t>No</t>
  </si>
  <si>
    <t>How many hours per week are you employed for?</t>
  </si>
  <si>
    <t>Do you have responsibility for providing curriculum-specific advice, guidance and support to year 1 or 2 teachers?</t>
  </si>
  <si>
    <t>Are you the designated specialist teacher?</t>
  </si>
  <si>
    <t>Is your school roll over 99?</t>
  </si>
  <si>
    <t>Are you a designated Te Atakura?</t>
  </si>
  <si>
    <t>The school has to try to give you no more than this many contact hours in any week:</t>
  </si>
  <si>
    <t>Your individual details</t>
  </si>
  <si>
    <t>Hours per five day timetable cycle</t>
  </si>
  <si>
    <t>Other timetable cycle lengths</t>
  </si>
  <si>
    <t xml:space="preserve"> Length of cycle in school days </t>
  </si>
  <si>
    <t>Please answer each question. Select the appropriate response from the dropdown menu in each outlined answer box.</t>
  </si>
  <si>
    <t>See below for other cycle lengths</t>
  </si>
  <si>
    <t>Hours per five school day cycle</t>
  </si>
  <si>
    <t>Contact time entitlements (Teachers covered by the ASTCA)</t>
  </si>
  <si>
    <t>The school has to give you no more than these average contact hours per week over the term:</t>
  </si>
  <si>
    <t>Maximum contact time (Teachers covered by the STCA)</t>
  </si>
  <si>
    <t>The school has to try to give you no more than these average contact hours per week over the term:</t>
  </si>
  <si>
    <t>Please answer each question. Unless prompted otherwise, select appropriate responses from the dropdown menus in each outlined answer box below.</t>
  </si>
  <si>
    <r>
      <t xml:space="preserve">The school has </t>
    </r>
    <r>
      <rPr>
        <b/>
        <sz val="14"/>
        <color theme="1"/>
        <rFont val="Calibri"/>
        <family val="2"/>
        <scheme val="minor"/>
      </rPr>
      <t>to try</t>
    </r>
    <r>
      <rPr>
        <sz val="14"/>
        <color theme="1"/>
        <rFont val="Calibri"/>
        <family val="2"/>
        <scheme val="minor"/>
      </rPr>
      <t xml:space="preserve"> to give you no more than these contact hours in any week:</t>
    </r>
  </si>
  <si>
    <t>The school cannot give you more than these contact hours in a week without an agreed compensatory mechanism:</t>
  </si>
  <si>
    <t>How many hours per week do you teach?</t>
  </si>
  <si>
    <t>How many of these teaching hours are with  just year 1-6 students?</t>
  </si>
  <si>
    <t>Hours in any week</t>
  </si>
  <si>
    <t>Average hours per week in any term</t>
  </si>
  <si>
    <t xml:space="preserve"> Length of timetable cycle in school days </t>
  </si>
  <si>
    <t>The school cannot give you more than this many contact hours in a week without an agreed compensatory mechanism:</t>
  </si>
  <si>
    <t>The school cannot timetable you for more than this many contact hours per cycle without an agreed compensatory mechanism:</t>
  </si>
  <si>
    <t>The school has to try to give you no more than this many contact hours in any cycle:</t>
  </si>
  <si>
    <t>The school cannot timetable you for more than these contact hours in any cycle without an agreed compensatory mechanism:</t>
  </si>
  <si>
    <t>The school has to try to give you no more than these contact hours in any cycle:</t>
  </si>
  <si>
    <t>The school has to give you no more than these average contact hours per cycle over the term:</t>
  </si>
  <si>
    <t>The school has to try to give you no more than these average contact hours per cycle over the term:</t>
  </si>
  <si>
    <t>Your individual contact time entitlements in a five day  (one week) timetable cycle</t>
  </si>
  <si>
    <t>NB - This calculator will show your contractual entitlements. Your school may be exceeding these entitlements and your actual contact time may be less than indicated below.</t>
  </si>
  <si>
    <t>For how many PRTs do you share the curriculum-specific advice, guidance and support</t>
  </si>
  <si>
    <t>For how many PRTs are you solely responsible for the curriculum-specific advice, guidance and support?</t>
  </si>
  <si>
    <t>My timetabled contact</t>
  </si>
  <si>
    <t>2. engaged in directed duties during the timetabled school day</t>
  </si>
  <si>
    <t>1.in contact with students who are engaged in learning  activiites</t>
  </si>
  <si>
    <t>Contact activities</t>
  </si>
  <si>
    <t>Time (minutes)</t>
  </si>
  <si>
    <t>Teaching</t>
  </si>
  <si>
    <t>PD/other directed duty in timetabled hours</t>
  </si>
  <si>
    <t>Supervising students engaged in learning activities</t>
  </si>
  <si>
    <t>Type here the number of school days in one timetable cycle</t>
  </si>
  <si>
    <t>Average learning group size</t>
  </si>
  <si>
    <t>Your average learning group size is:</t>
  </si>
  <si>
    <t xml:space="preserve">Learning Group </t>
  </si>
  <si>
    <t>Number on roll</t>
  </si>
  <si>
    <t xml:space="preserve">Quick contact calculator </t>
  </si>
  <si>
    <t>Contact in minutes</t>
  </si>
  <si>
    <t>Minutes per cycle</t>
  </si>
  <si>
    <t xml:space="preserve">FOR EACH LEARNING GROUP: </t>
  </si>
  <si>
    <t>Contact length in minutes</t>
  </si>
  <si>
    <t>Number of contacts</t>
  </si>
  <si>
    <r>
      <t xml:space="preserve">THE TOTAL NUMBER OF </t>
    </r>
    <r>
      <rPr>
        <b/>
        <u/>
        <sz val="14"/>
        <rFont val="Arial"/>
        <family val="2"/>
      </rPr>
      <t>MINUTES</t>
    </r>
    <r>
      <rPr>
        <b/>
        <sz val="14"/>
        <rFont val="Arial"/>
        <family val="2"/>
      </rPr>
      <t xml:space="preserve"> YOU SEE THIS GROUP PER CYCLE</t>
    </r>
  </si>
  <si>
    <t>ENTER THE NUMBER OF STUDENTS ON THE ROLL  AND THEN</t>
  </si>
  <si>
    <r>
      <t xml:space="preserve">Record below the time in </t>
    </r>
    <r>
      <rPr>
        <b/>
        <u/>
        <sz val="18"/>
        <color theme="1"/>
        <rFont val="Calibri"/>
        <family val="2"/>
        <scheme val="minor"/>
      </rPr>
      <t>minutes</t>
    </r>
    <r>
      <rPr>
        <sz val="18"/>
        <color theme="1"/>
        <rFont val="Calibri"/>
        <family val="2"/>
        <scheme val="minor"/>
      </rPr>
      <t xml:space="preserve"> in your timetable cycle for which you are: </t>
    </r>
  </si>
  <si>
    <t>Supervising SSR</t>
  </si>
  <si>
    <t>Engaged in academic mentoring programme with students</t>
  </si>
  <si>
    <t>Other student contact during timetabled school hours</t>
  </si>
  <si>
    <t>Third year plus</t>
  </si>
  <si>
    <r>
      <t xml:space="preserve">Equivalent </t>
    </r>
    <r>
      <rPr>
        <b/>
        <i/>
        <u/>
        <sz val="18"/>
        <color theme="1"/>
        <rFont val="Calibri"/>
        <family val="2"/>
        <scheme val="minor"/>
      </rPr>
      <t>weekly</t>
    </r>
    <r>
      <rPr>
        <b/>
        <i/>
        <sz val="18"/>
        <color theme="1"/>
        <rFont val="Calibri"/>
        <family val="2"/>
        <scheme val="minor"/>
      </rPr>
      <t xml:space="preserve"> total timetabled contact time  (Minutes)</t>
    </r>
  </si>
  <si>
    <r>
      <t xml:space="preserve">Equivalent </t>
    </r>
    <r>
      <rPr>
        <b/>
        <i/>
        <u/>
        <sz val="18"/>
        <color theme="1"/>
        <rFont val="Calibri"/>
        <family val="2"/>
        <scheme val="minor"/>
      </rPr>
      <t>weekly</t>
    </r>
    <r>
      <rPr>
        <b/>
        <i/>
        <sz val="18"/>
        <color theme="1"/>
        <rFont val="Calibri"/>
        <family val="2"/>
        <scheme val="minor"/>
      </rPr>
      <t xml:space="preserve"> total timetabled contact time  (Hours)</t>
    </r>
  </si>
  <si>
    <r>
      <t xml:space="preserve">Total timetabled contact time </t>
    </r>
    <r>
      <rPr>
        <b/>
        <u/>
        <sz val="18"/>
        <color theme="1"/>
        <rFont val="Calibri"/>
        <family val="2"/>
        <scheme val="minor"/>
      </rPr>
      <t>per cycle</t>
    </r>
    <r>
      <rPr>
        <b/>
        <sz val="18"/>
        <color theme="1"/>
        <rFont val="Calibri"/>
        <family val="2"/>
        <scheme val="minor"/>
      </rPr>
      <t xml:space="preserve"> (Minutes)</t>
    </r>
  </si>
  <si>
    <r>
      <t xml:space="preserve">Total timetabled contact time </t>
    </r>
    <r>
      <rPr>
        <b/>
        <u/>
        <sz val="18"/>
        <color theme="1"/>
        <rFont val="Calibri"/>
        <family val="2"/>
        <scheme val="minor"/>
      </rPr>
      <t>per cycle</t>
    </r>
    <r>
      <rPr>
        <b/>
        <sz val="18"/>
        <color theme="1"/>
        <rFont val="Calibri"/>
        <family val="2"/>
        <scheme val="minor"/>
      </rPr>
      <t xml:space="preserve"> (Hours)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</si>
</sst>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6" x14ac:knownFonts="1">
    <font>
      <sz val="11"/>
      <color theme="1"/>
      <name val="Calibri"/>
      <family val="2"/>
      <scheme val="minor"/>
    </font>
    <font>
      <b/>
      <sz val="14"/>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14"/>
      <color theme="1"/>
      <name val="Calibri"/>
      <family val="2"/>
      <scheme val="minor"/>
    </font>
    <font>
      <sz val="14"/>
      <color theme="0"/>
      <name val="Calibri"/>
      <family val="2"/>
      <scheme val="minor"/>
    </font>
    <font>
      <b/>
      <sz val="14"/>
      <color rgb="FFFF0000"/>
      <name val="Calibri"/>
      <family val="2"/>
      <scheme val="minor"/>
    </font>
    <font>
      <b/>
      <sz val="16"/>
      <color theme="1"/>
      <name val="Calibri"/>
      <family val="2"/>
      <scheme val="minor"/>
    </font>
    <font>
      <b/>
      <i/>
      <sz val="14"/>
      <color theme="1"/>
      <name val="Calibri"/>
      <family val="2"/>
      <scheme val="minor"/>
    </font>
    <font>
      <b/>
      <sz val="16"/>
      <color theme="3" tint="0.39994506668294322"/>
      <name val="Calibri"/>
      <family val="2"/>
      <scheme val="minor"/>
    </font>
    <font>
      <b/>
      <i/>
      <sz val="16"/>
      <color theme="1"/>
      <name val="Calibri"/>
      <family val="2"/>
      <scheme val="minor"/>
    </font>
    <font>
      <b/>
      <sz val="14"/>
      <color theme="8" tint="-0.249977111117893"/>
      <name val="Calibri"/>
      <family val="2"/>
      <scheme val="minor"/>
    </font>
    <font>
      <b/>
      <i/>
      <sz val="13"/>
      <color theme="1"/>
      <name val="Calibri"/>
      <family val="2"/>
      <scheme val="minor"/>
    </font>
    <font>
      <sz val="14"/>
      <color rgb="FFFF0000"/>
      <name val="Calibri"/>
      <family val="2"/>
      <scheme val="minor"/>
    </font>
    <font>
      <b/>
      <sz val="30"/>
      <color rgb="FFFF0000"/>
      <name val="Calibri"/>
      <family val="2"/>
      <scheme val="minor"/>
    </font>
    <font>
      <b/>
      <sz val="20"/>
      <color rgb="FFFF0000"/>
      <name val="Calibri"/>
      <family val="2"/>
      <scheme val="minor"/>
    </font>
    <font>
      <b/>
      <sz val="20"/>
      <name val="Arial"/>
      <family val="2"/>
    </font>
    <font>
      <sz val="20"/>
      <name val="Arial"/>
      <family val="2"/>
    </font>
    <font>
      <b/>
      <sz val="18"/>
      <name val="Arial"/>
      <family val="2"/>
    </font>
    <font>
      <b/>
      <sz val="14"/>
      <name val="Arial"/>
      <family val="2"/>
    </font>
    <font>
      <sz val="14"/>
      <name val="Arial"/>
      <family val="2"/>
    </font>
    <font>
      <b/>
      <sz val="16"/>
      <name val="Arial"/>
      <family val="2"/>
    </font>
    <font>
      <b/>
      <u/>
      <sz val="14"/>
      <name val="Arial"/>
      <family val="2"/>
    </font>
    <font>
      <sz val="14"/>
      <color theme="0"/>
      <name val="Arial"/>
      <family val="2"/>
    </font>
    <font>
      <sz val="12"/>
      <name val="Arial"/>
      <family val="2"/>
    </font>
    <font>
      <b/>
      <sz val="20"/>
      <color rgb="FFE40886"/>
      <name val="Calibri"/>
      <family val="2"/>
      <scheme val="minor"/>
    </font>
    <font>
      <b/>
      <i/>
      <sz val="18"/>
      <color theme="1"/>
      <name val="Calibri"/>
      <family val="2"/>
      <scheme val="minor"/>
    </font>
    <font>
      <sz val="18"/>
      <color theme="1"/>
      <name val="Calibri"/>
      <family val="2"/>
      <scheme val="minor"/>
    </font>
    <font>
      <b/>
      <i/>
      <u/>
      <sz val="18"/>
      <color theme="1"/>
      <name val="Calibri"/>
      <family val="2"/>
      <scheme val="minor"/>
    </font>
    <font>
      <b/>
      <sz val="18"/>
      <color theme="1"/>
      <name val="Calibri"/>
      <family val="2"/>
      <scheme val="minor"/>
    </font>
    <font>
      <b/>
      <sz val="18"/>
      <color rgb="FFFF0000"/>
      <name val="Calibri"/>
      <family val="2"/>
      <scheme val="minor"/>
    </font>
    <font>
      <b/>
      <i/>
      <sz val="24"/>
      <color theme="7"/>
      <name val="Calibri"/>
      <family val="2"/>
      <scheme val="minor"/>
    </font>
    <font>
      <sz val="18"/>
      <color theme="0"/>
      <name val="Calibri"/>
      <family val="2"/>
      <scheme val="minor"/>
    </font>
    <font>
      <b/>
      <u/>
      <sz val="18"/>
      <color theme="1"/>
      <name val="Calibri"/>
      <family val="2"/>
      <scheme val="minor"/>
    </font>
    <font>
      <i/>
      <sz val="18"/>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rgb="FFFF0066"/>
        <bgColor indexed="64"/>
      </patternFill>
    </fill>
    <fill>
      <patternFill patternType="solid">
        <fgColor theme="7" tint="-0.249977111117893"/>
        <bgColor indexed="64"/>
      </patternFill>
    </fill>
  </fills>
  <borders count="25">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thin">
        <color auto="1"/>
      </right>
      <top style="thick">
        <color auto="1"/>
      </top>
      <bottom style="thick">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93">
    <xf numFmtId="0" fontId="0" fillId="0" borderId="0" xfId="0"/>
    <xf numFmtId="0" fontId="1" fillId="0" borderId="0" xfId="0" applyFont="1"/>
    <xf numFmtId="164" fontId="0" fillId="0" borderId="0" xfId="0" applyNumberFormat="1"/>
    <xf numFmtId="165" fontId="0" fillId="0" borderId="0" xfId="0" applyNumberFormat="1"/>
    <xf numFmtId="0" fontId="4" fillId="0" borderId="0" xfId="0" applyFont="1"/>
    <xf numFmtId="15" fontId="0" fillId="0" borderId="0" xfId="0" applyNumberFormat="1"/>
    <xf numFmtId="0" fontId="5" fillId="0" borderId="0" xfId="0" applyFont="1"/>
    <xf numFmtId="0" fontId="6" fillId="0" borderId="0" xfId="0" applyFont="1"/>
    <xf numFmtId="0" fontId="5" fillId="0" borderId="0" xfId="0" applyFont="1" applyBorder="1" applyAlignment="1" applyProtection="1">
      <alignment horizontal="center"/>
      <protection locked="0"/>
    </xf>
    <xf numFmtId="0" fontId="5" fillId="0" borderId="0" xfId="0" applyFont="1" applyAlignment="1">
      <alignment horizontal="center"/>
    </xf>
    <xf numFmtId="0" fontId="5" fillId="2" borderId="0" xfId="0" applyFont="1" applyFill="1" applyAlignment="1">
      <alignment horizontal="center"/>
    </xf>
    <xf numFmtId="0" fontId="5" fillId="0" borderId="0" xfId="0" applyFont="1" applyBorder="1"/>
    <xf numFmtId="0" fontId="7" fillId="0" borderId="0" xfId="0" applyFont="1"/>
    <xf numFmtId="0" fontId="8" fillId="2" borderId="0" xfId="0" applyFont="1" applyFill="1"/>
    <xf numFmtId="0" fontId="8" fillId="3" borderId="0" xfId="0" applyFont="1" applyFill="1"/>
    <xf numFmtId="0" fontId="5" fillId="3" borderId="1" xfId="0" applyFont="1" applyFill="1" applyBorder="1" applyAlignment="1" applyProtection="1">
      <alignment horizontal="center"/>
      <protection locked="0"/>
    </xf>
    <xf numFmtId="1" fontId="5" fillId="3" borderId="1" xfId="0" applyNumberFormat="1" applyFont="1" applyFill="1" applyBorder="1" applyAlignment="1" applyProtection="1">
      <alignment horizontal="center"/>
      <protection locked="0"/>
    </xf>
    <xf numFmtId="0" fontId="6" fillId="0" borderId="0" xfId="0" applyFont="1" applyBorder="1"/>
    <xf numFmtId="0" fontId="10" fillId="0" borderId="0" xfId="0" applyFont="1"/>
    <xf numFmtId="0" fontId="9" fillId="4" borderId="0" xfId="0" applyFont="1" applyFill="1"/>
    <xf numFmtId="0" fontId="11" fillId="4" borderId="0" xfId="0" applyFont="1" applyFill="1"/>
    <xf numFmtId="0" fontId="8" fillId="0" borderId="0" xfId="0" applyFont="1"/>
    <xf numFmtId="0" fontId="12" fillId="0" borderId="0" xfId="0" applyFont="1"/>
    <xf numFmtId="0" fontId="5" fillId="4" borderId="1" xfId="0" applyFont="1" applyFill="1" applyBorder="1" applyAlignment="1" applyProtection="1">
      <alignment horizontal="center"/>
      <protection locked="0"/>
    </xf>
    <xf numFmtId="0" fontId="6" fillId="0" borderId="0" xfId="0" applyFont="1" applyBorder="1" applyAlignment="1" applyProtection="1">
      <alignment horizontal="center"/>
      <protection locked="0"/>
    </xf>
    <xf numFmtId="0" fontId="6" fillId="7" borderId="0" xfId="0" applyFont="1" applyFill="1" applyBorder="1" applyAlignment="1" applyProtection="1">
      <alignment horizontal="center"/>
      <protection locked="0"/>
    </xf>
    <xf numFmtId="0" fontId="5" fillId="6" borderId="1" xfId="0" applyFont="1" applyFill="1" applyBorder="1" applyAlignment="1" applyProtection="1">
      <alignment horizontal="center"/>
      <protection locked="0"/>
    </xf>
    <xf numFmtId="0" fontId="14" fillId="0" borderId="0" xfId="0" applyFont="1"/>
    <xf numFmtId="0" fontId="15" fillId="0" borderId="0" xfId="0" applyFont="1"/>
    <xf numFmtId="0" fontId="16" fillId="0" borderId="0" xfId="0" applyFont="1"/>
    <xf numFmtId="0" fontId="17" fillId="8" borderId="0" xfId="0" applyFont="1" applyFill="1" applyAlignment="1">
      <alignment horizontal="left"/>
    </xf>
    <xf numFmtId="0" fontId="18" fillId="8" borderId="0" xfId="0" applyFont="1" applyFill="1"/>
    <xf numFmtId="0" fontId="0" fillId="8" borderId="0" xfId="0" applyFill="1"/>
    <xf numFmtId="2" fontId="17" fillId="9" borderId="3" xfId="0" applyNumberFormat="1" applyFont="1" applyFill="1" applyBorder="1" applyAlignment="1">
      <alignment horizontal="center"/>
    </xf>
    <xf numFmtId="0" fontId="19" fillId="0" borderId="0" xfId="0" applyFont="1"/>
    <xf numFmtId="0" fontId="0" fillId="7" borderId="0" xfId="0" applyFill="1"/>
    <xf numFmtId="0" fontId="20" fillId="0" borderId="0" xfId="0" applyFont="1"/>
    <xf numFmtId="0" fontId="8" fillId="7" borderId="0" xfId="0" applyFont="1" applyFill="1" applyAlignment="1">
      <alignment horizontal="center"/>
    </xf>
    <xf numFmtId="0" fontId="20" fillId="10" borderId="0" xfId="0" applyFont="1" applyFill="1"/>
    <xf numFmtId="0" fontId="0" fillId="10" borderId="0" xfId="0" applyFill="1"/>
    <xf numFmtId="0" fontId="21" fillId="0" borderId="4" xfId="0" applyFont="1" applyBorder="1" applyAlignment="1">
      <alignment horizontal="center"/>
    </xf>
    <xf numFmtId="0" fontId="21" fillId="10" borderId="5" xfId="0" applyFont="1" applyFill="1" applyBorder="1" applyAlignment="1">
      <alignment horizontal="center"/>
    </xf>
    <xf numFmtId="0" fontId="21" fillId="11" borderId="6" xfId="0" applyFont="1" applyFill="1" applyBorder="1" applyAlignment="1">
      <alignment horizontal="center"/>
    </xf>
    <xf numFmtId="0" fontId="21" fillId="0" borderId="7" xfId="0" applyFont="1" applyBorder="1" applyAlignment="1">
      <alignment horizontal="center"/>
    </xf>
    <xf numFmtId="0" fontId="21" fillId="10" borderId="8" xfId="0" applyFont="1" applyFill="1" applyBorder="1" applyAlignment="1" applyProtection="1">
      <alignment horizontal="center"/>
      <protection locked="0"/>
    </xf>
    <xf numFmtId="0" fontId="21" fillId="11" borderId="9" xfId="0" applyFont="1" applyFill="1" applyBorder="1" applyAlignment="1" applyProtection="1">
      <alignment horizontal="center"/>
      <protection locked="0"/>
    </xf>
    <xf numFmtId="0" fontId="22" fillId="0" borderId="0" xfId="0" applyFont="1"/>
    <xf numFmtId="0" fontId="21" fillId="0" borderId="10" xfId="0" applyFont="1" applyBorder="1" applyAlignment="1">
      <alignment horizontal="center"/>
    </xf>
    <xf numFmtId="0" fontId="21" fillId="10" borderId="11" xfId="0" applyFont="1" applyFill="1" applyBorder="1" applyAlignment="1" applyProtection="1">
      <alignment horizontal="center"/>
      <protection locked="0"/>
    </xf>
    <xf numFmtId="0" fontId="21" fillId="11" borderId="12" xfId="0" applyFont="1" applyFill="1" applyBorder="1" applyAlignment="1" applyProtection="1">
      <alignment horizontal="center"/>
      <protection locked="0"/>
    </xf>
    <xf numFmtId="0" fontId="20" fillId="11" borderId="0" xfId="0" applyFont="1" applyFill="1"/>
    <xf numFmtId="0" fontId="0" fillId="11" borderId="0" xfId="0" applyFill="1"/>
    <xf numFmtId="0" fontId="0" fillId="4" borderId="0" xfId="0" applyFill="1"/>
    <xf numFmtId="0" fontId="0" fillId="7" borderId="13" xfId="0" applyFill="1" applyBorder="1"/>
    <xf numFmtId="0" fontId="0" fillId="7" borderId="14" xfId="0" applyFill="1" applyBorder="1"/>
    <xf numFmtId="0" fontId="0" fillId="0" borderId="15" xfId="0" applyBorder="1"/>
    <xf numFmtId="0" fontId="0" fillId="7" borderId="0" xfId="0" applyFill="1" applyBorder="1"/>
    <xf numFmtId="0" fontId="0" fillId="7" borderId="17" xfId="0" applyFill="1" applyBorder="1"/>
    <xf numFmtId="0" fontId="0" fillId="7" borderId="16" xfId="0" applyFill="1" applyBorder="1"/>
    <xf numFmtId="0" fontId="21" fillId="0" borderId="18" xfId="0" applyFont="1" applyBorder="1" applyAlignment="1">
      <alignment horizontal="center"/>
    </xf>
    <xf numFmtId="0" fontId="21" fillId="10" borderId="19" xfId="0" applyFont="1" applyFill="1" applyBorder="1" applyAlignment="1" applyProtection="1">
      <alignment horizontal="center"/>
      <protection locked="0"/>
    </xf>
    <xf numFmtId="0" fontId="21" fillId="11" borderId="20" xfId="0" applyFont="1" applyFill="1" applyBorder="1" applyAlignment="1" applyProtection="1">
      <alignment horizontal="center"/>
      <protection locked="0"/>
    </xf>
    <xf numFmtId="0" fontId="0" fillId="12" borderId="0" xfId="0" applyFill="1"/>
    <xf numFmtId="0" fontId="1" fillId="0" borderId="16" xfId="0" applyFont="1" applyBorder="1"/>
    <xf numFmtId="0" fontId="20" fillId="0" borderId="0" xfId="0" applyFont="1" applyBorder="1"/>
    <xf numFmtId="0" fontId="21" fillId="0" borderId="21" xfId="0" applyFont="1" applyBorder="1" applyAlignment="1" applyProtection="1">
      <alignment horizontal="center"/>
      <protection locked="0"/>
    </xf>
    <xf numFmtId="0" fontId="21" fillId="0" borderId="0" xfId="0" applyFont="1"/>
    <xf numFmtId="0" fontId="21" fillId="0" borderId="17" xfId="0" applyFont="1" applyBorder="1"/>
    <xf numFmtId="0" fontId="24" fillId="13" borderId="21" xfId="0" applyFont="1" applyFill="1" applyBorder="1" applyAlignment="1">
      <alignment horizontal="center"/>
    </xf>
    <xf numFmtId="0" fontId="0" fillId="0" borderId="22" xfId="0" applyBorder="1"/>
    <xf numFmtId="0" fontId="0" fillId="0" borderId="23" xfId="0" applyBorder="1"/>
    <xf numFmtId="0" fontId="0" fillId="0" borderId="24" xfId="0" applyBorder="1"/>
    <xf numFmtId="0" fontId="25" fillId="7" borderId="0" xfId="0" applyFont="1" applyFill="1"/>
    <xf numFmtId="0" fontId="25" fillId="0" borderId="0" xfId="0" applyFont="1"/>
    <xf numFmtId="0" fontId="0" fillId="0" borderId="0" xfId="0" applyAlignment="1">
      <alignment horizontal="center"/>
    </xf>
    <xf numFmtId="0" fontId="26" fillId="7" borderId="16" xfId="0" applyFont="1" applyFill="1" applyBorder="1"/>
    <xf numFmtId="0" fontId="27" fillId="0" borderId="0" xfId="0" applyFont="1"/>
    <xf numFmtId="0" fontId="28" fillId="0" borderId="0" xfId="0" applyFont="1"/>
    <xf numFmtId="0" fontId="29" fillId="0" borderId="0" xfId="0" applyFont="1"/>
    <xf numFmtId="0" fontId="30" fillId="0" borderId="2" xfId="0" applyFont="1" applyBorder="1" applyAlignment="1">
      <alignment horizontal="center" vertical="center"/>
    </xf>
    <xf numFmtId="0" fontId="28" fillId="0" borderId="2" xfId="0" applyFont="1" applyBorder="1" applyAlignment="1">
      <alignment horizontal="left" vertical="center"/>
    </xf>
    <xf numFmtId="0" fontId="28" fillId="2" borderId="2" xfId="0" applyFont="1" applyFill="1" applyBorder="1" applyAlignment="1" applyProtection="1">
      <alignment horizontal="center" vertical="center"/>
      <protection locked="0"/>
    </xf>
    <xf numFmtId="0" fontId="28" fillId="0" borderId="2" xfId="0" applyFont="1" applyBorder="1" applyAlignment="1">
      <alignment horizontal="left" vertical="center" wrapText="1"/>
    </xf>
    <xf numFmtId="0" fontId="31" fillId="0" borderId="0" xfId="0" applyFont="1"/>
    <xf numFmtId="0" fontId="30" fillId="0" borderId="0" xfId="0" applyFont="1"/>
    <xf numFmtId="0" fontId="32" fillId="0" borderId="0" xfId="0" applyFont="1"/>
    <xf numFmtId="0" fontId="28" fillId="0" borderId="1" xfId="0" applyFont="1" applyBorder="1"/>
    <xf numFmtId="0" fontId="33" fillId="14" borderId="1" xfId="0" applyFont="1" applyFill="1" applyBorder="1" applyAlignment="1">
      <alignment horizontal="center"/>
    </xf>
    <xf numFmtId="0" fontId="35" fillId="14" borderId="1" xfId="0" applyFont="1" applyFill="1" applyBorder="1" applyAlignment="1">
      <alignment horizontal="center"/>
    </xf>
    <xf numFmtId="2" fontId="33" fillId="14" borderId="1" xfId="0" applyNumberFormat="1" applyFont="1" applyFill="1" applyBorder="1" applyAlignment="1">
      <alignment horizontal="center"/>
    </xf>
    <xf numFmtId="2" fontId="35" fillId="14" borderId="1" xfId="0" applyNumberFormat="1" applyFont="1" applyFill="1" applyBorder="1" applyAlignment="1">
      <alignment horizontal="center"/>
    </xf>
    <xf numFmtId="0" fontId="13" fillId="5" borderId="0" xfId="0" applyFont="1" applyFill="1" applyAlignment="1">
      <alignment wrapText="1"/>
    </xf>
    <xf numFmtId="0" fontId="0" fillId="0" borderId="0" xfId="0" applyAlignment="1">
      <alignment wrapText="1"/>
    </xf>
  </cellXfs>
  <cellStyles count="1">
    <cellStyle name="Normal" xfId="0" builtinId="0"/>
  </cellStyles>
  <dxfs count="41">
    <dxf>
      <font>
        <color theme="0"/>
      </font>
      <fill>
        <patternFill>
          <bgColor indexed="10"/>
        </patternFill>
      </fill>
    </dxf>
    <dxf>
      <font>
        <b/>
        <i val="0"/>
        <color theme="1"/>
      </font>
    </dxf>
    <dxf>
      <font>
        <color theme="1"/>
      </font>
    </dxf>
    <dxf>
      <font>
        <color theme="1"/>
      </font>
      <fill>
        <patternFill>
          <bgColor rgb="FFFFFF00"/>
        </patternFill>
      </fill>
    </dxf>
    <dxf>
      <fill>
        <patternFill>
          <bgColor rgb="FFFFFF00"/>
        </patternFill>
      </fill>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6" tint="0.59996337778862885"/>
        </patternFill>
      </fill>
      <border>
        <left style="thin">
          <color auto="1"/>
        </left>
        <right style="thin">
          <color auto="1"/>
        </right>
        <top style="thin">
          <color auto="1"/>
        </top>
        <bottom style="thin">
          <color auto="1"/>
        </bottom>
        <vertical/>
        <horizontal/>
      </border>
    </dxf>
    <dxf>
      <font>
        <color theme="5"/>
      </font>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5"/>
      </font>
      <border>
        <left style="thin">
          <color auto="1"/>
        </left>
        <right style="thin">
          <color auto="1"/>
        </right>
        <top style="thin">
          <color auto="1"/>
        </top>
        <bottom style="thin">
          <color auto="1"/>
        </bottom>
        <vertical/>
        <horizontal/>
      </border>
    </dxf>
    <dxf>
      <fill>
        <patternFill>
          <bgColor theme="6" tint="0.3999450666829432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5"/>
      </font>
      <border>
        <left style="thin">
          <color auto="1"/>
        </left>
        <right style="thin">
          <color auto="1"/>
        </right>
        <top style="thin">
          <color auto="1"/>
        </top>
        <bottom style="thin">
          <color auto="1"/>
        </bottom>
        <vertical/>
        <horizontal/>
      </border>
    </dxf>
    <dxf>
      <font>
        <color theme="5"/>
      </font>
      <border>
        <left style="thin">
          <color auto="1"/>
        </left>
        <right style="thin">
          <color auto="1"/>
        </right>
        <top style="thin">
          <color auto="1"/>
        </top>
        <bottom style="thin">
          <color auto="1"/>
        </bottom>
        <vertical/>
        <horizontal/>
      </border>
    </dxf>
    <dxf>
      <font>
        <color theme="5"/>
      </font>
      <fill>
        <patternFill>
          <bgColor theme="6" tint="0.39994506668294322"/>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5"/>
      </font>
      <fill>
        <patternFill>
          <bgColor theme="6" tint="0.59996337778862885"/>
        </patternFill>
      </fill>
      <border>
        <left style="thin">
          <color auto="1"/>
        </left>
        <right style="thin">
          <color auto="1"/>
        </right>
        <top style="thin">
          <color auto="1"/>
        </top>
        <bottom style="thin">
          <color auto="1"/>
        </bottom>
      </border>
    </dxf>
    <dxf>
      <font>
        <color theme="5"/>
      </font>
      <fill>
        <patternFill>
          <bgColor theme="6" tint="0.39994506668294322"/>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5"/>
      </font>
      <border>
        <left/>
        <right/>
        <top/>
        <bottom/>
        <vertical/>
        <horizontal/>
      </border>
    </dxf>
    <dxf>
      <font>
        <color theme="0"/>
      </font>
    </dxf>
    <dxf>
      <font>
        <strike val="0"/>
        <color theme="1"/>
      </font>
      <border>
        <left style="thin">
          <color auto="1"/>
        </left>
        <right style="thin">
          <color auto="1"/>
        </right>
        <top style="thin">
          <color auto="1"/>
        </top>
        <bottom style="thin">
          <color auto="1"/>
        </bottom>
        <vertical/>
        <horizontal/>
      </border>
    </dxf>
    <dxf>
      <font>
        <color theme="1"/>
      </font>
      <fill>
        <patternFill>
          <bgColor rgb="FFFFFF00"/>
        </patternFill>
      </fill>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6" tint="0.59996337778862885"/>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6" tint="0.59996337778862885"/>
        </patternFill>
      </fill>
      <border>
        <left style="thin">
          <color auto="1"/>
        </left>
        <right style="thin">
          <color auto="1"/>
        </right>
        <top style="thin">
          <color auto="1"/>
        </top>
        <bottom style="thin">
          <color auto="1"/>
        </bottom>
        <vertical/>
        <horizontal/>
      </border>
    </dxf>
    <dxf>
      <fill>
        <patternFill>
          <bgColor rgb="FFFFFF00"/>
        </patternFill>
      </fill>
    </dxf>
    <dxf>
      <font>
        <color theme="1"/>
      </font>
      <fill>
        <patternFill>
          <bgColor theme="6"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5"/>
      </font>
      <fill>
        <patternFill>
          <bgColor theme="6"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5"/>
      </font>
      <fill>
        <patternFill>
          <bgColor theme="6" tint="0.59996337778862885"/>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border>
    </dxf>
    <dxf>
      <font>
        <color theme="0"/>
      </font>
    </dxf>
    <dxf>
      <font>
        <color theme="1"/>
      </font>
      <border>
        <left style="thin">
          <color auto="1"/>
        </left>
        <right style="thin">
          <color auto="1"/>
        </right>
        <top style="thin">
          <color auto="1"/>
        </top>
        <bottom style="thin">
          <color auto="1"/>
        </bottom>
      </border>
    </dxf>
  </dxfs>
  <tableStyles count="0" defaultTableStyle="TableStyleMedium2" defaultPivotStyle="PivotStyleLight16"/>
  <colors>
    <mruColors>
      <color rgb="FFE40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523875</xdr:colOff>
      <xdr:row>9</xdr:row>
      <xdr:rowOff>0</xdr:rowOff>
    </xdr:from>
    <xdr:to>
      <xdr:col>3</xdr:col>
      <xdr:colOff>523875</xdr:colOff>
      <xdr:row>15</xdr:row>
      <xdr:rowOff>9525</xdr:rowOff>
    </xdr:to>
    <xdr:cxnSp macro="">
      <xdr:nvCxnSpPr>
        <xdr:cNvPr id="3" name="Straight Arrow Connector 2"/>
        <xdr:cNvCxnSpPr/>
      </xdr:nvCxnSpPr>
      <xdr:spPr>
        <a:xfrm>
          <a:off x="2676525" y="2305050"/>
          <a:ext cx="0" cy="1438275"/>
        </a:xfrm>
        <a:prstGeom prst="straightConnector1">
          <a:avLst/>
        </a:prstGeom>
        <a:ln w="539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2"/>
  <sheetViews>
    <sheetView topLeftCell="B4" workbookViewId="0">
      <selection activeCell="B3" sqref="A1:XFD3"/>
    </sheetView>
  </sheetViews>
  <sheetFormatPr defaultRowHeight="15" x14ac:dyDescent="0.25"/>
  <cols>
    <col min="1" max="1" width="5.42578125" customWidth="1"/>
    <col min="2" max="2" width="126.140625" customWidth="1"/>
    <col min="3" max="3" width="9.140625" customWidth="1"/>
    <col min="4" max="4" width="0.140625" customWidth="1"/>
    <col min="5" max="5" width="3.7109375" hidden="1" customWidth="1"/>
    <col min="6" max="6" width="8" hidden="1" customWidth="1"/>
    <col min="7" max="7" width="0.140625" hidden="1" customWidth="1"/>
    <col min="8" max="9" width="38.42578125" customWidth="1"/>
    <col min="11" max="11" width="5.28515625" customWidth="1"/>
    <col min="12" max="12" width="38.42578125" customWidth="1"/>
    <col min="15" max="17" width="9.140625" hidden="1" customWidth="1"/>
    <col min="21" max="21" width="10.7109375" bestFit="1" customWidth="1"/>
    <col min="22" max="22" width="13.140625" customWidth="1"/>
  </cols>
  <sheetData>
    <row r="1" spans="1:36" hidden="1" x14ac:dyDescent="0.25">
      <c r="F1" t="s">
        <v>1</v>
      </c>
      <c r="I1" t="s">
        <v>4</v>
      </c>
      <c r="L1" t="s">
        <v>7</v>
      </c>
      <c r="P1" t="s">
        <v>13</v>
      </c>
      <c r="R1">
        <f>0.89*25</f>
        <v>22.25</v>
      </c>
      <c r="U1">
        <v>0</v>
      </c>
      <c r="V1">
        <v>1</v>
      </c>
      <c r="W1">
        <v>2</v>
      </c>
      <c r="X1">
        <v>3</v>
      </c>
      <c r="Y1">
        <v>4</v>
      </c>
      <c r="Z1">
        <v>5</v>
      </c>
      <c r="AA1">
        <v>6</v>
      </c>
      <c r="AB1">
        <v>7</v>
      </c>
      <c r="AC1">
        <v>8</v>
      </c>
      <c r="AD1">
        <v>9</v>
      </c>
      <c r="AE1">
        <v>10</v>
      </c>
      <c r="AF1">
        <v>11</v>
      </c>
      <c r="AG1">
        <v>12</v>
      </c>
      <c r="AH1">
        <v>13</v>
      </c>
      <c r="AI1">
        <v>14</v>
      </c>
      <c r="AJ1">
        <v>15</v>
      </c>
    </row>
    <row r="2" spans="1:36" hidden="1" x14ac:dyDescent="0.25">
      <c r="F2" t="s">
        <v>2</v>
      </c>
      <c r="I2" t="s">
        <v>5</v>
      </c>
      <c r="L2" t="s">
        <v>8</v>
      </c>
      <c r="P2" t="s">
        <v>14</v>
      </c>
    </row>
    <row r="3" spans="1:36" hidden="1" x14ac:dyDescent="0.25">
      <c r="L3" t="s">
        <v>76</v>
      </c>
    </row>
    <row r="4" spans="1:36" ht="54" customHeight="1" x14ac:dyDescent="0.35">
      <c r="B4" s="21" t="s">
        <v>30</v>
      </c>
      <c r="C4" s="91" t="s">
        <v>48</v>
      </c>
      <c r="D4" s="92"/>
      <c r="E4" s="92"/>
      <c r="F4" s="92"/>
      <c r="G4" s="92"/>
      <c r="H4" s="92"/>
      <c r="I4" s="92"/>
      <c r="J4" s="92"/>
      <c r="K4" s="92"/>
    </row>
    <row r="5" spans="1:36" ht="18.75" x14ac:dyDescent="0.3">
      <c r="A5" s="6"/>
      <c r="I5" s="6"/>
    </row>
    <row r="6" spans="1:36" ht="18.75" x14ac:dyDescent="0.3">
      <c r="A6" s="6"/>
      <c r="I6" s="6"/>
    </row>
    <row r="7" spans="1:36" ht="21" x14ac:dyDescent="0.35">
      <c r="B7" s="14" t="s">
        <v>21</v>
      </c>
      <c r="I7" s="6"/>
    </row>
    <row r="8" spans="1:36" ht="21" x14ac:dyDescent="0.35">
      <c r="A8" s="6"/>
      <c r="B8" s="18" t="s">
        <v>32</v>
      </c>
      <c r="I8" s="6"/>
    </row>
    <row r="9" spans="1:36" ht="19.5" thickBot="1" x14ac:dyDescent="0.35">
      <c r="A9" s="6"/>
      <c r="B9" s="6"/>
      <c r="I9" s="6"/>
      <c r="O9">
        <v>0</v>
      </c>
      <c r="P9">
        <v>0</v>
      </c>
      <c r="Q9">
        <v>0</v>
      </c>
    </row>
    <row r="10" spans="1:36" ht="20.25" thickTop="1" thickBot="1" x14ac:dyDescent="0.35">
      <c r="A10" s="6"/>
      <c r="B10" s="6" t="s">
        <v>0</v>
      </c>
      <c r="I10" s="15"/>
      <c r="O10">
        <f>25*0.48</f>
        <v>12</v>
      </c>
      <c r="P10">
        <v>0</v>
      </c>
      <c r="Q10">
        <v>0.2</v>
      </c>
    </row>
    <row r="11" spans="1:36" ht="19.5" thickTop="1" x14ac:dyDescent="0.3">
      <c r="A11" s="6"/>
      <c r="B11" s="7" t="s">
        <v>15</v>
      </c>
      <c r="I11" s="8"/>
      <c r="O11">
        <f>25*0.72</f>
        <v>18</v>
      </c>
      <c r="P11">
        <v>0.5</v>
      </c>
      <c r="Q11">
        <v>0.2</v>
      </c>
    </row>
    <row r="12" spans="1:36" ht="19.5" thickBot="1" x14ac:dyDescent="0.35">
      <c r="A12" s="6"/>
      <c r="B12" s="6"/>
      <c r="I12" s="9"/>
      <c r="O12">
        <f>25*0.75</f>
        <v>18.75</v>
      </c>
      <c r="P12">
        <v>1</v>
      </c>
      <c r="Q12">
        <v>0.2</v>
      </c>
    </row>
    <row r="13" spans="1:36" ht="20.25" thickTop="1" thickBot="1" x14ac:dyDescent="0.35">
      <c r="A13" s="6"/>
      <c r="B13" s="6" t="s">
        <v>3</v>
      </c>
      <c r="I13" s="15" t="s">
        <v>5</v>
      </c>
      <c r="O13">
        <f>25*0.83</f>
        <v>20.75</v>
      </c>
      <c r="P13">
        <v>1.5</v>
      </c>
      <c r="Q13">
        <v>0.2</v>
      </c>
    </row>
    <row r="14" spans="1:36" ht="19.5" thickTop="1" x14ac:dyDescent="0.3">
      <c r="A14" s="6"/>
      <c r="B14" s="7" t="s">
        <v>6</v>
      </c>
      <c r="I14" s="8"/>
      <c r="O14">
        <f>25*0.85</f>
        <v>21.25</v>
      </c>
      <c r="P14">
        <v>2</v>
      </c>
      <c r="Q14">
        <v>0.2</v>
      </c>
    </row>
    <row r="15" spans="1:36" ht="19.5" thickBot="1" x14ac:dyDescent="0.35">
      <c r="A15" s="6"/>
      <c r="B15" s="6"/>
      <c r="I15" s="9"/>
      <c r="O15">
        <f>25*0.87</f>
        <v>21.75</v>
      </c>
      <c r="P15">
        <v>2.5</v>
      </c>
      <c r="Q15">
        <v>0.2</v>
      </c>
    </row>
    <row r="16" spans="1:36" ht="20.25" thickTop="1" thickBot="1" x14ac:dyDescent="0.35">
      <c r="A16" s="6"/>
      <c r="B16" s="6" t="s">
        <v>9</v>
      </c>
      <c r="I16" s="15"/>
      <c r="O16">
        <f>25*0.89</f>
        <v>22.25</v>
      </c>
      <c r="P16">
        <v>3</v>
      </c>
      <c r="Q16">
        <v>0.2</v>
      </c>
    </row>
    <row r="17" spans="1:22" ht="15.75" thickTop="1" x14ac:dyDescent="0.25"/>
    <row r="18" spans="1:22" ht="19.5" thickBot="1" x14ac:dyDescent="0.35">
      <c r="A18" s="6"/>
      <c r="B18" s="6"/>
      <c r="I18" s="9"/>
    </row>
    <row r="19" spans="1:22" ht="20.25" thickTop="1" thickBot="1" x14ac:dyDescent="0.35">
      <c r="A19" s="6"/>
      <c r="B19" s="6" t="s">
        <v>19</v>
      </c>
      <c r="I19" s="15"/>
    </row>
    <row r="20" spans="1:22" ht="20.25" thickTop="1" thickBot="1" x14ac:dyDescent="0.35">
      <c r="A20" s="6"/>
      <c r="B20" s="6"/>
      <c r="I20" s="9"/>
    </row>
    <row r="21" spans="1:22" ht="20.25" thickTop="1" thickBot="1" x14ac:dyDescent="0.35">
      <c r="A21" s="6"/>
      <c r="B21" s="6" t="s">
        <v>10</v>
      </c>
      <c r="I21" s="15"/>
    </row>
    <row r="22" spans="1:22" ht="19.5" thickTop="1" x14ac:dyDescent="0.3">
      <c r="A22" s="6"/>
      <c r="B22" s="7" t="s">
        <v>11</v>
      </c>
      <c r="I22" s="25"/>
    </row>
    <row r="23" spans="1:22" ht="18.75" x14ac:dyDescent="0.3">
      <c r="A23" s="6"/>
      <c r="B23" s="7"/>
      <c r="U23" s="5"/>
      <c r="V23" s="5"/>
    </row>
    <row r="24" spans="1:22" ht="19.5" thickBot="1" x14ac:dyDescent="0.35">
      <c r="A24" s="6"/>
      <c r="B24" s="6"/>
      <c r="U24" s="5"/>
    </row>
    <row r="25" spans="1:22" ht="20.25" thickTop="1" thickBot="1" x14ac:dyDescent="0.35">
      <c r="A25" s="6"/>
      <c r="B25" s="6" t="s">
        <v>16</v>
      </c>
      <c r="I25" s="26" t="s">
        <v>14</v>
      </c>
    </row>
    <row r="26" spans="1:22" ht="19.5" thickTop="1" x14ac:dyDescent="0.3">
      <c r="A26" s="6"/>
      <c r="B26" s="17" t="s">
        <v>50</v>
      </c>
      <c r="I26" s="8"/>
    </row>
    <row r="27" spans="1:22" ht="18.75" x14ac:dyDescent="0.3">
      <c r="A27" s="6"/>
      <c r="B27" s="17" t="s">
        <v>49</v>
      </c>
      <c r="I27" s="8"/>
    </row>
    <row r="28" spans="1:22" ht="18.75" x14ac:dyDescent="0.3">
      <c r="A28" s="6"/>
      <c r="B28" s="17"/>
    </row>
    <row r="29" spans="1:22" ht="21" x14ac:dyDescent="0.35">
      <c r="A29" s="6"/>
      <c r="B29" s="13" t="s">
        <v>47</v>
      </c>
      <c r="I29" s="19" t="s">
        <v>26</v>
      </c>
    </row>
    <row r="30" spans="1:22" ht="18.75" x14ac:dyDescent="0.3">
      <c r="A30" s="6"/>
      <c r="B30" s="6"/>
      <c r="I30" s="1" t="s">
        <v>22</v>
      </c>
      <c r="V30" s="9"/>
    </row>
    <row r="31" spans="1:22" ht="18.75" x14ac:dyDescent="0.3">
      <c r="A31" s="6"/>
      <c r="B31" s="6" t="s">
        <v>40</v>
      </c>
      <c r="I31" s="10" t="str">
        <f>IF((IF(I10="part time",I11-(VLOOKUP(I11,O9:P16,2)+I16+IF(I19="yes",12.5,0)+IF(I21="yes",IF(I22="yes",8,4),0)+IF(I14="First year",IF(I11&lt;12.5,0,2.5),0)),IF(I10="full time",20-(IF(I16&gt;3,3,I16)+IF(I14="First year",5,IF(I14="Second year",2.5,0)+IF(I19="yes",12.5,0))+IF(I21="yes",IF(I22="yes",8,4))),"")))&lt;0,0,(IF(I10="part time",I11-(VLOOKUP(I11,O9:P16,2)+I16+IF(I19="yes",12.5,0)+IF(I21="yes",IF(I22="yes",8,4),0)+IF(I14="First year",IF(I11&lt;12.5,0,2.5),0)),IF(I10="full time",20-(IF(I16&gt;3,3,I16)+IF(I14="First year",5,IF(I14="Second year",2.5,0)+IF(I19="yes",12.5,0))+IF(I21="yes",IF(I22="yes",8,4))),""))))</f>
        <v/>
      </c>
    </row>
    <row r="32" spans="1:22" ht="18.75" x14ac:dyDescent="0.3">
      <c r="A32" s="6"/>
    </row>
    <row r="33" spans="1:10" ht="18.75" x14ac:dyDescent="0.3">
      <c r="A33" s="6"/>
      <c r="B33" s="6" t="s">
        <v>20</v>
      </c>
      <c r="I33" s="10" t="str">
        <f>IF(I10=0,"",I31-IF(I16&gt;3,I16-3,0)-IF(I10="part time",I11*VLOOKUP(I11,O9:Q16,3)-VLOOKUP(I11,O9:P16,2),0))</f>
        <v/>
      </c>
    </row>
    <row r="34" spans="1:10" ht="18.75" x14ac:dyDescent="0.3">
      <c r="A34" s="6"/>
    </row>
    <row r="35" spans="1:10" ht="18.75" x14ac:dyDescent="0.3">
      <c r="A35" s="6"/>
      <c r="B35" s="12" t="str">
        <f>IF(I25="yes",IF(I26&gt;0,"You have an full entitlement of this number of hours per year to work with your PRT (s)","You have an entitlement to some hours per year to work with your PRT (s)"),"")</f>
        <v/>
      </c>
      <c r="I35" s="9" t="str">
        <f>IF(I26*40&gt;0,I26*40,"")</f>
        <v/>
      </c>
    </row>
    <row r="36" spans="1:10" ht="18.75" x14ac:dyDescent="0.3">
      <c r="A36" s="6"/>
      <c r="B36" s="12" t="str">
        <f>IF(I25="yes",IF(I27&gt;0,"You have an entitlement to an equitable share of this number of hours per year to work with your shared PRT(s)",""),"")</f>
        <v/>
      </c>
      <c r="I36" s="9" t="str">
        <f>IF(I27*40&gt;0,I27*40,"")</f>
        <v/>
      </c>
    </row>
    <row r="37" spans="1:10" ht="19.5" thickBot="1" x14ac:dyDescent="0.35">
      <c r="A37" s="6"/>
      <c r="I37" s="6"/>
    </row>
    <row r="38" spans="1:10" ht="20.25" thickTop="1" thickBot="1" x14ac:dyDescent="0.35">
      <c r="A38" s="6"/>
      <c r="B38" s="19" t="s">
        <v>23</v>
      </c>
      <c r="H38" s="1" t="s">
        <v>24</v>
      </c>
      <c r="I38" s="23"/>
    </row>
    <row r="39" spans="1:10" ht="19.5" thickTop="1" x14ac:dyDescent="0.3">
      <c r="A39" s="6"/>
      <c r="J39" s="4"/>
    </row>
    <row r="40" spans="1:10" ht="18.75" x14ac:dyDescent="0.3">
      <c r="B40" s="6" t="s">
        <v>41</v>
      </c>
      <c r="I40" s="10" t="str">
        <f>IF(I38="","",IF(I31="","",I31*I$38/5))</f>
        <v/>
      </c>
    </row>
    <row r="42" spans="1:10" ht="18.75" x14ac:dyDescent="0.3">
      <c r="B42" s="6" t="s">
        <v>42</v>
      </c>
      <c r="I42" s="10" t="str">
        <f>IF(I40="","",IF(I33="","",I33*I$38/5))</f>
        <v/>
      </c>
    </row>
  </sheetData>
  <sheetProtection password="CA17" sheet="1" objects="1" scenarios="1"/>
  <sortState ref="O9:O16">
    <sortCondition ref="O9"/>
  </sortState>
  <dataConsolidate/>
  <mergeCells count="1">
    <mergeCell ref="C4:K4"/>
  </mergeCells>
  <conditionalFormatting sqref="B11">
    <cfRule type="expression" dxfId="40" priority="26">
      <formula>$I$10="Part time"</formula>
    </cfRule>
    <cfRule type="cellIs" dxfId="39" priority="29" operator="equal">
      <formula>$F$1</formula>
    </cfRule>
  </conditionalFormatting>
  <conditionalFormatting sqref="B14">
    <cfRule type="expression" dxfId="38" priority="25">
      <formula>$I$13="Provisionally registered"</formula>
    </cfRule>
  </conditionalFormatting>
  <conditionalFormatting sqref="I11">
    <cfRule type="expression" dxfId="37" priority="12">
      <formula>$I$10="part time"</formula>
    </cfRule>
    <cfRule type="expression" dxfId="36" priority="21">
      <formula>$I$10="part time"</formula>
    </cfRule>
    <cfRule type="expression" dxfId="35" priority="22">
      <formula>$I$13="Provisionally registered"</formula>
    </cfRule>
  </conditionalFormatting>
  <conditionalFormatting sqref="I14">
    <cfRule type="expression" dxfId="34" priority="11">
      <formula>$I$13="provisionally registered"</formula>
    </cfRule>
    <cfRule type="expression" dxfId="33" priority="20">
      <formula>$I$13="provisionally registered"</formula>
    </cfRule>
  </conditionalFormatting>
  <conditionalFormatting sqref="I22">
    <cfRule type="expression" dxfId="32" priority="8">
      <formula>$I$21="yes"</formula>
    </cfRule>
  </conditionalFormatting>
  <conditionalFormatting sqref="I36">
    <cfRule type="expression" dxfId="31" priority="7">
      <formula>$I$27&gt;0</formula>
    </cfRule>
  </conditionalFormatting>
  <conditionalFormatting sqref="I26:I27">
    <cfRule type="expression" dxfId="30" priority="106">
      <formula>$I$25="yes"</formula>
    </cfRule>
  </conditionalFormatting>
  <conditionalFormatting sqref="B26:B27">
    <cfRule type="expression" dxfId="29" priority="107">
      <formula>$I$25="yes"</formula>
    </cfRule>
  </conditionalFormatting>
  <conditionalFormatting sqref="I25">
    <cfRule type="expression" dxfId="28" priority="5">
      <formula>$I$24="yes"</formula>
    </cfRule>
  </conditionalFormatting>
  <conditionalFormatting sqref="B25">
    <cfRule type="expression" dxfId="27" priority="4">
      <formula>$I$24="yes"</formula>
    </cfRule>
  </conditionalFormatting>
  <conditionalFormatting sqref="B22">
    <cfRule type="expression" dxfId="26" priority="3">
      <formula>$I$21="yes"</formula>
    </cfRule>
  </conditionalFormatting>
  <conditionalFormatting sqref="I35">
    <cfRule type="expression" dxfId="25" priority="1">
      <formula>$I$26&gt;0</formula>
    </cfRule>
  </conditionalFormatting>
  <dataValidations count="7">
    <dataValidation type="list" allowBlank="1" showInputMessage="1" showErrorMessage="1" sqref="I10">
      <formula1>$F$1:$F$2</formula1>
    </dataValidation>
    <dataValidation type="list" allowBlank="1" showInputMessage="1" showErrorMessage="1" sqref="I13">
      <formula1>$I$1:$I$2</formula1>
    </dataValidation>
    <dataValidation type="list" allowBlank="1" showInputMessage="1" showErrorMessage="1" sqref="I14">
      <formula1>$L$1:$L$3</formula1>
    </dataValidation>
    <dataValidation type="list" allowBlank="1" showInputMessage="1" showErrorMessage="1" sqref="I16">
      <formula1>$U$1:$AJ$1</formula1>
    </dataValidation>
    <dataValidation type="list" allowBlank="1" showInputMessage="1" showErrorMessage="1" sqref="I21:I22 I19 I25">
      <formula1>$P$1:$P$2</formula1>
    </dataValidation>
    <dataValidation type="decimal" operator="lessThanOrEqual" allowBlank="1" showInputMessage="1" showErrorMessage="1" sqref="I11">
      <formula1>R1</formula1>
    </dataValidation>
    <dataValidation type="list" allowBlank="1" showInputMessage="1" showErrorMessage="1" sqref="I26:I27">
      <formula1>$U$1:$Z$1</formula1>
    </dataValidation>
  </dataValidations>
  <pageMargins left="0.7" right="0.7" top="0.75" bottom="0.75" header="0.3" footer="0.3"/>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5"/>
  <sheetViews>
    <sheetView topLeftCell="A34" workbookViewId="0">
      <selection activeCell="B18" sqref="B18"/>
    </sheetView>
  </sheetViews>
  <sheetFormatPr defaultRowHeight="15" x14ac:dyDescent="0.25"/>
  <cols>
    <col min="2" max="2" width="126.28515625" customWidth="1"/>
    <col min="3" max="4" width="9.140625" hidden="1" customWidth="1"/>
    <col min="5" max="6" width="0" hidden="1" customWidth="1"/>
    <col min="8" max="8" width="46.5703125" customWidth="1"/>
    <col min="9" max="9" width="27.7109375" customWidth="1"/>
    <col min="11" max="11" width="38.7109375" customWidth="1"/>
    <col min="12" max="12" width="38.28515625" customWidth="1"/>
    <col min="15" max="15" width="0" hidden="1" customWidth="1"/>
    <col min="22" max="23" width="9.140625" hidden="1" customWidth="1"/>
    <col min="24" max="24" width="9.140625" customWidth="1"/>
  </cols>
  <sheetData>
    <row r="1" spans="1:58" hidden="1" x14ac:dyDescent="0.25">
      <c r="F1" t="s">
        <v>1</v>
      </c>
      <c r="I1" t="s">
        <v>4</v>
      </c>
      <c r="L1" t="s">
        <v>7</v>
      </c>
      <c r="W1" t="s">
        <v>13</v>
      </c>
      <c r="Y1">
        <f>0.89*25</f>
        <v>22.25</v>
      </c>
      <c r="AB1">
        <v>0</v>
      </c>
      <c r="AC1">
        <v>1</v>
      </c>
      <c r="AD1">
        <v>2</v>
      </c>
      <c r="AE1">
        <v>3</v>
      </c>
      <c r="AF1">
        <v>4</v>
      </c>
      <c r="AG1">
        <v>5</v>
      </c>
      <c r="AH1">
        <v>6</v>
      </c>
      <c r="AI1">
        <v>7</v>
      </c>
      <c r="AJ1">
        <v>8</v>
      </c>
      <c r="AK1">
        <v>9</v>
      </c>
      <c r="AL1">
        <v>10</v>
      </c>
      <c r="AM1">
        <v>11</v>
      </c>
      <c r="AN1">
        <v>12</v>
      </c>
      <c r="AO1">
        <v>13</v>
      </c>
      <c r="AP1">
        <v>14</v>
      </c>
      <c r="AQ1">
        <v>15</v>
      </c>
      <c r="AR1">
        <f>AQ1+1</f>
        <v>16</v>
      </c>
      <c r="AS1">
        <f t="shared" ref="AS1:BF1" si="0">AR1+1</f>
        <v>17</v>
      </c>
      <c r="AT1">
        <f t="shared" si="0"/>
        <v>18</v>
      </c>
      <c r="AU1">
        <f t="shared" si="0"/>
        <v>19</v>
      </c>
      <c r="AV1">
        <f t="shared" si="0"/>
        <v>20</v>
      </c>
      <c r="AW1">
        <f t="shared" si="0"/>
        <v>21</v>
      </c>
      <c r="AX1">
        <f t="shared" si="0"/>
        <v>22</v>
      </c>
      <c r="AY1">
        <f t="shared" si="0"/>
        <v>23</v>
      </c>
      <c r="AZ1">
        <f t="shared" si="0"/>
        <v>24</v>
      </c>
      <c r="BA1">
        <f t="shared" si="0"/>
        <v>25</v>
      </c>
      <c r="BB1">
        <f t="shared" si="0"/>
        <v>26</v>
      </c>
      <c r="BC1">
        <f t="shared" si="0"/>
        <v>27</v>
      </c>
      <c r="BD1">
        <f t="shared" si="0"/>
        <v>28</v>
      </c>
      <c r="BE1">
        <f t="shared" si="0"/>
        <v>29</v>
      </c>
      <c r="BF1">
        <f t="shared" si="0"/>
        <v>30</v>
      </c>
    </row>
    <row r="2" spans="1:58" hidden="1" x14ac:dyDescent="0.25">
      <c r="F2" t="s">
        <v>2</v>
      </c>
      <c r="I2" t="s">
        <v>5</v>
      </c>
      <c r="L2" t="s">
        <v>8</v>
      </c>
      <c r="W2" t="s">
        <v>14</v>
      </c>
    </row>
    <row r="3" spans="1:58" hidden="1" x14ac:dyDescent="0.25">
      <c r="L3" t="s">
        <v>76</v>
      </c>
    </row>
    <row r="4" spans="1:58" ht="60" customHeight="1" x14ac:dyDescent="0.35">
      <c r="B4" s="21" t="s">
        <v>28</v>
      </c>
      <c r="H4" s="91" t="s">
        <v>48</v>
      </c>
      <c r="I4" s="91"/>
    </row>
    <row r="6" spans="1:58" ht="18.75" x14ac:dyDescent="0.3">
      <c r="A6" s="1"/>
    </row>
    <row r="7" spans="1:58" ht="21" x14ac:dyDescent="0.35">
      <c r="A7" s="1"/>
      <c r="B7" s="14" t="s">
        <v>21</v>
      </c>
    </row>
    <row r="8" spans="1:58" ht="21" x14ac:dyDescent="0.35">
      <c r="A8" s="1"/>
      <c r="B8" s="18" t="s">
        <v>25</v>
      </c>
    </row>
    <row r="9" spans="1:58" ht="21.75" thickBot="1" x14ac:dyDescent="0.4">
      <c r="A9" s="1"/>
      <c r="B9" s="18"/>
    </row>
    <row r="10" spans="1:58" ht="20.25" thickTop="1" thickBot="1" x14ac:dyDescent="0.35">
      <c r="B10" s="6" t="s">
        <v>35</v>
      </c>
      <c r="I10" s="15"/>
    </row>
    <row r="11" spans="1:58" ht="20.25" thickTop="1" thickBot="1" x14ac:dyDescent="0.35">
      <c r="B11" s="6" t="s">
        <v>36</v>
      </c>
      <c r="I11" s="15"/>
      <c r="O11" s="2" t="e">
        <f>1-(I11/I10)</f>
        <v>#DIV/0!</v>
      </c>
    </row>
    <row r="12" spans="1:58" ht="19.5" thickTop="1" x14ac:dyDescent="0.3">
      <c r="B12" s="6"/>
      <c r="I12" s="6"/>
      <c r="K12" s="2"/>
    </row>
    <row r="13" spans="1:58" ht="19.5" thickBot="1" x14ac:dyDescent="0.35">
      <c r="B13" s="6"/>
      <c r="I13" s="6"/>
    </row>
    <row r="14" spans="1:58" ht="20.25" thickTop="1" thickBot="1" x14ac:dyDescent="0.35">
      <c r="B14" s="6" t="s">
        <v>0</v>
      </c>
      <c r="I14" s="15"/>
    </row>
    <row r="15" spans="1:58" ht="19.5" thickTop="1" x14ac:dyDescent="0.3">
      <c r="B15" s="7" t="s">
        <v>15</v>
      </c>
      <c r="I15" s="8"/>
      <c r="V15">
        <v>0</v>
      </c>
      <c r="W15">
        <f>I15</f>
        <v>0</v>
      </c>
    </row>
    <row r="16" spans="1:58" ht="19.5" thickBot="1" x14ac:dyDescent="0.35">
      <c r="B16" s="6"/>
      <c r="I16" s="9"/>
      <c r="V16">
        <f>25*0.72</f>
        <v>18</v>
      </c>
      <c r="W16">
        <v>17.75</v>
      </c>
    </row>
    <row r="17" spans="2:23" ht="20.25" thickTop="1" thickBot="1" x14ac:dyDescent="0.35">
      <c r="B17" s="6" t="s">
        <v>3</v>
      </c>
      <c r="I17" s="15"/>
      <c r="V17">
        <f>25*0.74</f>
        <v>18.5</v>
      </c>
      <c r="W17">
        <v>18</v>
      </c>
    </row>
    <row r="18" spans="2:23" ht="19.5" thickTop="1" x14ac:dyDescent="0.3">
      <c r="B18" s="7" t="s">
        <v>6</v>
      </c>
      <c r="I18" s="8"/>
      <c r="V18">
        <f>25*0.77</f>
        <v>19.25</v>
      </c>
      <c r="W18">
        <v>18.5</v>
      </c>
    </row>
    <row r="19" spans="2:23" ht="15.75" thickBot="1" x14ac:dyDescent="0.3">
      <c r="V19">
        <f>25*0.8</f>
        <v>20</v>
      </c>
      <c r="W19">
        <v>19</v>
      </c>
    </row>
    <row r="20" spans="2:23" ht="20.25" thickTop="1" thickBot="1" x14ac:dyDescent="0.35">
      <c r="B20" s="6" t="s">
        <v>9</v>
      </c>
      <c r="I20" s="16"/>
      <c r="V20">
        <f>25*0.83</f>
        <v>20.75</v>
      </c>
      <c r="W20">
        <v>19.25</v>
      </c>
    </row>
    <row r="21" spans="2:23" ht="20.25" thickTop="1" thickBot="1" x14ac:dyDescent="0.35">
      <c r="B21" s="6"/>
      <c r="I21" s="9"/>
      <c r="V21">
        <f>25*0.89</f>
        <v>22.25</v>
      </c>
      <c r="W21">
        <v>19.5</v>
      </c>
    </row>
    <row r="22" spans="2:23" ht="20.25" thickTop="1" thickBot="1" x14ac:dyDescent="0.35">
      <c r="B22" s="6" t="s">
        <v>12</v>
      </c>
      <c r="I22" s="15"/>
    </row>
    <row r="23" spans="2:23" ht="20.25" thickTop="1" thickBot="1" x14ac:dyDescent="0.35">
      <c r="B23" s="6"/>
      <c r="I23" s="9"/>
    </row>
    <row r="24" spans="2:23" ht="20.25" thickTop="1" thickBot="1" x14ac:dyDescent="0.35">
      <c r="B24" s="6" t="s">
        <v>17</v>
      </c>
      <c r="I24" s="15"/>
    </row>
    <row r="25" spans="2:23" ht="19.5" thickTop="1" x14ac:dyDescent="0.3">
      <c r="B25" s="7" t="s">
        <v>18</v>
      </c>
      <c r="I25" s="24"/>
    </row>
    <row r="26" spans="2:23" ht="15.75" thickBot="1" x14ac:dyDescent="0.3"/>
    <row r="27" spans="2:23" ht="20.25" thickTop="1" thickBot="1" x14ac:dyDescent="0.35">
      <c r="B27" s="6" t="s">
        <v>16</v>
      </c>
      <c r="I27" s="15"/>
    </row>
    <row r="28" spans="2:23" ht="19.5" thickTop="1" x14ac:dyDescent="0.3">
      <c r="B28" s="17" t="s">
        <v>50</v>
      </c>
      <c r="I28" s="8"/>
    </row>
    <row r="29" spans="2:23" ht="18.75" x14ac:dyDescent="0.3">
      <c r="B29" s="17" t="s">
        <v>49</v>
      </c>
      <c r="I29" s="8"/>
    </row>
    <row r="32" spans="2:23" ht="18.75" x14ac:dyDescent="0.3">
      <c r="I32" s="8"/>
    </row>
    <row r="33" spans="2:14" ht="21" x14ac:dyDescent="0.35">
      <c r="B33" s="13" t="s">
        <v>47</v>
      </c>
      <c r="H33" s="19" t="s">
        <v>26</v>
      </c>
      <c r="I33" s="6"/>
    </row>
    <row r="34" spans="2:14" ht="18.75" x14ac:dyDescent="0.3">
      <c r="B34" s="22" t="s">
        <v>37</v>
      </c>
      <c r="I34" s="1" t="s">
        <v>27</v>
      </c>
    </row>
    <row r="35" spans="2:14" ht="18.75" x14ac:dyDescent="0.3">
      <c r="B35" s="6" t="s">
        <v>34</v>
      </c>
      <c r="I35" s="10" t="str">
        <f>IF(IF(I10=0,"",IF(O11&lt;0.8,IF(I14="full time",25-IF(I24="yes",IF(I25="yes",4,2),0)-IF(I22="yes",12.5,0)-IF(I17="provisionally registered",IF(I18="first year",5,2.5),0),I15-IF(I24="yes",IF(I25="yes",4,2),0)-IF(I22="yes",12.5,0)-IF(I17="provisionally registered",IF(I18="first year",2.5,0),0)),IF(I14="full time",20-(IF(I20&gt;3,3,I20)+IF(I18="First year",5,0)+IF(I18="Second year",2.5,0)+IF(I22="yes",12.5,0)+IF(I24="yes",IF(I25="yes",4,2))),IF(I14="part time",MIN(I15,VLOOKUP(I15,$V$15:$W$21,2))-IF(I20&gt;3,3,I20)-IF(I15&lt;12.5,0,IF(I18="first year",2.5,0))-IF(I22="yes",12.5,0)-IF(I24="yes",IF(I25="yes",4,2),0),""))))&lt;0,0,IF(I10=0,"",IF(O11&lt;0.8,IF(I14="full time",25-IF(I24="yes",IF(I25="yes",4,2),0)-IF(I22="yes",12.5,0)-IF(I17="provisionally registered",IF(I18="first year",5,2.5),0),I15-IF(I24="yes",IF(I25="yes",4,2),0)-IF(I22="yes",12.5,0)-IF(I17="provisionally registered",IF(I18="first year",2.5,0),0)),IF(I14="full time",20-(IF(I20&gt;3,3,I20)+IF(I18="First year",5,0)+IF(I18="Second year",2.5,0)+IF(I22="yes",12.5,0)+IF(I24="yes",IF(I25="yes",4,2))),IF(I14="part time",MIN(I15,VLOOKUP(I15,$V$15:$W$21,2))-IF(I20&gt;3,3,I20)-IF(I15&lt;12.5,0,IF(I18="first year",2.5,0))-IF(I22="yes",12.5,0)-IF(I24="yes",IF(I25="yes",4,2),0),"")))))</f>
        <v/>
      </c>
    </row>
    <row r="36" spans="2:14" ht="18.75" x14ac:dyDescent="0.3">
      <c r="B36" s="6" t="s">
        <v>33</v>
      </c>
      <c r="I36" s="10" t="str">
        <f>IF(IF(IF(I10=0,"",IF(O11&lt;0.8,IF(I14="full time",25-IF(I20&gt;3,3,I20)-IF(I24="yes",IF(I25="yes",4,2),0)-IF(I22="yes",12.5,0)-IF(I17="provisionally registered",IF(I18="first year",5,2.5),0),I15-IF(I20&gt;3,3,I20)-IF(I24="yes",IF(I25="yes",4,2),0)-IF(I22="yes",12.5,0)-IF(I17="provisionally registered",IF(I18="first year",2.5,0),0)),I35-IF(I20&gt;3,I20-3,0)))&lt;I35,IF(I10=0,"",IF(O11&lt;0.8,IF(I14="full time",25-IF(I20&gt;3,3,I20)-IF(I24="yes",IF(I25="yes",4,2),0)-IF(I22="yes",12.5,0)-IF(I17="provisionally registered",IF(I18="first year",5,2.5),0),I15-IF(I20&gt;3,3,I20)-IF(I24="yes",IF(I25="yes",4,2),0)-IF(I22="yes",12.5,0)-IF(I17="provisionally registered",IF(I18="first year",2.5,0),0)),I35-IF(I20&gt;3,I20-3,0))),"N/A")&lt;0,0,IF(IF(I10=0,"",IF(O11&lt;0.8,IF(I14="full time",25-IF(I20&gt;3,3,I20)-IF(I24="yes",IF(I25="yes",4,2),0)-IF(I22="yes",12.5,0)-IF(I17="provisionally registered",IF(I18="first year",5,2.5),0),I15-IF(I20&gt;3,3,I20)-IF(I24="yes",IF(I25="yes",4,2),0)-IF(I22="yes",12.5,0)-IF(I17="provisionally registered",IF(I18="first year",2.5,0),0)),I35-IF(I20&gt;3,I20-3,0)))&lt;I35,IF(I10=0,"",IF(O11&lt;0.8,IF(I14="full time",25-IF(I20&gt;3,3,I20)-IF(I24="yes",IF(I25="yes",4,2),0)-IF(I22="yes",12.5,0)-IF(I17="provisionally registered",IF(I18="first year",5,2.5),0),I15-IF(I20&gt;3,3,I20)-IF(I24="yes",IF(I25="yes",4,2),0)-IF(I22="yes",12.5,0)-IF(I17="provisionally registered",IF(I18="first year",2.5,0),0)),I35-IF(I20&gt;3,I20-3,0))),"N/A"))</f>
        <v>N/A</v>
      </c>
      <c r="N36" s="3"/>
    </row>
    <row r="37" spans="2:14" ht="18.75" x14ac:dyDescent="0.3">
      <c r="B37" s="6"/>
    </row>
    <row r="38" spans="2:14" ht="18.75" x14ac:dyDescent="0.3">
      <c r="B38" s="22" t="s">
        <v>38</v>
      </c>
    </row>
    <row r="39" spans="2:14" ht="18.75" x14ac:dyDescent="0.3">
      <c r="B39" s="11" t="s">
        <v>29</v>
      </c>
      <c r="I39" s="10" t="str">
        <f>IF(IF(I10=0,"",IF(O11&lt;0.8,IF(I14="full time",24-IF(I24="yes",IF(I25="yes",4,2),0)-IF(I22="yes",12.5,0)-IF(I17="provisionally registered",IF(I18="first year",5,2.5),0),I15-IF(I15&lt;20,0,I15*0.04)-IF(I24="yes",IF(I25="yes",4,2),0)-IF(I22="yes",12.5,0)-IF(I17="provisionally registered",IF(I18="first year",2.5,0),0)),"N/A"))&lt;0,0,IF(I10=0,"",IF(O11&lt;0.8,IF(I14="full time",24-IF(I24="yes",IF(I25="yes",4,2),0)-IF(I22="yes",12.5,0)-IF(I17="provisionally registered",IF(I18="first year",5,2.5),0),I15-IF(I15&lt;20,0,I15*0.04)-IF(I24="yes",IF(I25="yes",4,2),0)-IF(I22="yes",12.5,0)-IF(I17="provisionally registered",IF(I18="first year",2.5,0),0)),"N/A")))</f>
        <v/>
      </c>
    </row>
    <row r="40" spans="2:14" ht="18.75" x14ac:dyDescent="0.3">
      <c r="B40" s="6" t="s">
        <v>31</v>
      </c>
      <c r="I40" s="10" t="str">
        <f>IF(IF(IF(I10=0,"",IF(O11&lt;0.8,IF(I14="full time",24-IF(I20&gt;3,3,I20)-IF(I24="yes",IF(I25="yes",4,2),0)-IF(I22="yes",12.5,0)-IF(I17="provisionally registered",IF(I18="first year",5,2.5),0),I15-IF(I20&gt;3,3,I20)-IF(I15&lt;20,0,I15*0.04)-IF(I24="yes",IF(I25="yes",4,2),0)-IF(I22="yes",12.5,0)-IF(I17="provisionally registered",IF(I18="first year",2.5,0),0)),I39))&lt;I39,IF(I10=0,"",IF(O11&lt;0.8,IF(I14="full time",24-IF(I20&gt;3,3,I20)-IF(I24="yes",IF(I25="yes",4,2),0)-IF(I22="yes",12.5,0)-IF(I17="provisionally registered",IF(I18="first year",5,2.5),0),I15-IF(I20&gt;3,3,I20)-IF(I15&lt;20,0,I15*0.04)-IF(I24="yes",IF(I25="yes",4,2),0)-IF(I22="yes",12.5,0)-IF(I17="provisionally registered",IF(I18="first year",2.5,0),0)),I39)),"N/A")&lt;0,0,IF(IF(I10=0,"",IF(O11&lt;0.8,IF(I14="full time",24-IF(I20&gt;3,3,I20)-IF(I24="yes",IF(I25="yes",4,2),0)-IF(I22="yes",12.5,0)-IF(I17="provisionally registered",IF(I18="first year",5,2.5),0),I15-IF(I20&gt;3,3,I20)-IF(I15&lt;20,0,I15*0.04)-IF(I24="yes",IF(I25="yes",4,2),0)-IF(I22="yes",12.5,0)-IF(I17="provisionally registered",IF(I18="first year",2.5,0),0)),I39))&lt;I39,IF(I10=0,"",IF(O11&lt;0.8,IF(I14="full time",24-IF(I20&gt;3,3,I20)-IF(I24="yes",IF(I25="yes",4,2),0)-IF(I22="yes",12.5,0)-IF(I17="provisionally registered",IF(I18="first year",5,2.5),0),I15-IF(I20&gt;3,3,I20)-IF(I15&lt;20,0,I15*0.04)-IF(I24="yes",IF(I25="yes",4,2),0)-IF(I22="yes",12.5,0)-IF(I17="provisionally registered",IF(I18="first year",2.5,0),0)),I39)),"N/A"))</f>
        <v>N/A</v>
      </c>
    </row>
    <row r="41" spans="2:14" ht="18.75" x14ac:dyDescent="0.3">
      <c r="B41" s="6"/>
      <c r="I41" s="6"/>
    </row>
    <row r="42" spans="2:14" ht="18.75" x14ac:dyDescent="0.3">
      <c r="B42" s="12" t="str">
        <f>IF(I27="yes",IF(I28&gt;0,"You have an full entitlement of this number of hours per year to work with your PRT (s)","You have an  entitlement to some hours per year to work with your PRT (s)"),"")</f>
        <v/>
      </c>
      <c r="I42" s="9" t="str">
        <f>IF(I28*40&gt;0,I28*40,"")</f>
        <v/>
      </c>
    </row>
    <row r="43" spans="2:14" ht="18.75" x14ac:dyDescent="0.3">
      <c r="B43" s="12" t="str">
        <f>IF(I27="yes",IF(I29&gt;0,"You have an entitlement to an equitable share of this number of hours per year to work with your shared PRT(s)",""),"")</f>
        <v/>
      </c>
      <c r="I43" s="9" t="str">
        <f>IF(I29*40&gt;0,I29*40,"")</f>
        <v/>
      </c>
    </row>
    <row r="44" spans="2:14" ht="19.5" thickBot="1" x14ac:dyDescent="0.35">
      <c r="B44" s="6"/>
      <c r="I44" s="6"/>
    </row>
    <row r="45" spans="2:14" ht="22.5" thickTop="1" thickBot="1" x14ac:dyDescent="0.4">
      <c r="B45" s="20" t="s">
        <v>23</v>
      </c>
      <c r="H45" s="1" t="s">
        <v>39</v>
      </c>
      <c r="I45" s="23"/>
    </row>
    <row r="46" spans="2:14" ht="19.5" thickTop="1" x14ac:dyDescent="0.3">
      <c r="B46" s="22" t="s">
        <v>37</v>
      </c>
    </row>
    <row r="47" spans="2:14" ht="18.75" x14ac:dyDescent="0.3">
      <c r="B47" s="6" t="s">
        <v>43</v>
      </c>
      <c r="I47" s="10" t="str">
        <f>IF(I45="","",IF(I35="","",I35*I$45/5))</f>
        <v/>
      </c>
    </row>
    <row r="48" spans="2:14" ht="18.75" x14ac:dyDescent="0.3">
      <c r="B48" s="6" t="s">
        <v>44</v>
      </c>
      <c r="I48" s="10" t="str">
        <f>IF(I$45="","",IF(I36="N/A","N/A",IF(I36="","",I36*I$45/5)))</f>
        <v/>
      </c>
    </row>
    <row r="49" spans="2:9" ht="18.75" x14ac:dyDescent="0.3">
      <c r="B49" s="6"/>
    </row>
    <row r="50" spans="2:9" ht="18.75" x14ac:dyDescent="0.3">
      <c r="B50" s="22" t="s">
        <v>38</v>
      </c>
    </row>
    <row r="51" spans="2:9" ht="18.75" x14ac:dyDescent="0.3">
      <c r="B51" s="11" t="s">
        <v>45</v>
      </c>
      <c r="I51" s="10" t="str">
        <f>IF(I$45="","",IF(I36="N/A","N/A",IF(I36="","",I36*I$45/5)))</f>
        <v/>
      </c>
    </row>
    <row r="52" spans="2:9" ht="18.75" x14ac:dyDescent="0.3">
      <c r="B52" s="6" t="s">
        <v>46</v>
      </c>
      <c r="I52" s="10" t="str">
        <f>IF(I$45="","",IF(I36="N/A","N/A",IF(I36="","",I36*I$45/5)))</f>
        <v/>
      </c>
    </row>
    <row r="53" spans="2:9" ht="18.75" x14ac:dyDescent="0.3">
      <c r="B53" s="6"/>
    </row>
    <row r="54" spans="2:9" ht="18.75" x14ac:dyDescent="0.3">
      <c r="B54" s="6"/>
    </row>
    <row r="55" spans="2:9" ht="18.75" x14ac:dyDescent="0.3">
      <c r="B55" s="6"/>
    </row>
  </sheetData>
  <sheetProtection password="CA17" sheet="1" objects="1" scenarios="1"/>
  <mergeCells count="1">
    <mergeCell ref="H4:I4"/>
  </mergeCells>
  <conditionalFormatting sqref="B15">
    <cfRule type="expression" dxfId="24" priority="27">
      <formula>$I$14="Part time"</formula>
    </cfRule>
    <cfRule type="cellIs" dxfId="23" priority="46" operator="equal">
      <formula>$F$3</formula>
    </cfRule>
  </conditionalFormatting>
  <conditionalFormatting sqref="B39">
    <cfRule type="expression" dxfId="22" priority="61">
      <formula>#REF!="yes"</formula>
    </cfRule>
  </conditionalFormatting>
  <conditionalFormatting sqref="B25">
    <cfRule type="expression" dxfId="21" priority="62">
      <formula>$I$24="yes"</formula>
    </cfRule>
  </conditionalFormatting>
  <conditionalFormatting sqref="I25">
    <cfRule type="expression" dxfId="20" priority="66">
      <formula>#REF!="yes"</formula>
    </cfRule>
    <cfRule type="expression" dxfId="19" priority="67">
      <formula>$I$24="yes"</formula>
    </cfRule>
    <cfRule type="expression" dxfId="18" priority="68">
      <formula>#REF!="yes"</formula>
    </cfRule>
  </conditionalFormatting>
  <conditionalFormatting sqref="B18">
    <cfRule type="expression" dxfId="17" priority="99">
      <formula>$I$17="provisionally registered"</formula>
    </cfRule>
  </conditionalFormatting>
  <conditionalFormatting sqref="I18">
    <cfRule type="expression" dxfId="16" priority="101">
      <formula>$I$17="Provisionally registered"</formula>
    </cfRule>
    <cfRule type="expression" dxfId="15" priority="102">
      <formula>$I$17="provisionally registered"</formula>
    </cfRule>
    <cfRule type="expression" dxfId="14" priority="103">
      <formula>#REF!="provisionally registered"</formula>
    </cfRule>
    <cfRule type="expression" dxfId="13" priority="104">
      <formula>#REF!="provisionally registered"</formula>
    </cfRule>
  </conditionalFormatting>
  <conditionalFormatting sqref="I15">
    <cfRule type="expression" dxfId="12" priority="105">
      <formula>$I$14="part time"</formula>
    </cfRule>
    <cfRule type="expression" dxfId="11" priority="106">
      <formula>$I$16="part time"</formula>
    </cfRule>
    <cfRule type="expression" dxfId="10" priority="107">
      <formula>$I$16="part time"</formula>
    </cfRule>
    <cfRule type="expression" dxfId="9" priority="108">
      <formula>#REF!="Provisionally registered"</formula>
    </cfRule>
  </conditionalFormatting>
  <conditionalFormatting sqref="B51">
    <cfRule type="expression" dxfId="8" priority="9">
      <formula>#REF!="yes"</formula>
    </cfRule>
  </conditionalFormatting>
  <conditionalFormatting sqref="I28:I29">
    <cfRule type="expression" dxfId="7" priority="7">
      <formula>$I$27="yes"</formula>
    </cfRule>
  </conditionalFormatting>
  <conditionalFormatting sqref="B28:B29">
    <cfRule type="expression" dxfId="6" priority="8">
      <formula>$I$27="yes"</formula>
    </cfRule>
  </conditionalFormatting>
  <conditionalFormatting sqref="B27">
    <cfRule type="expression" dxfId="5" priority="5">
      <formula>$I$24="yes"</formula>
    </cfRule>
  </conditionalFormatting>
  <conditionalFormatting sqref="I43">
    <cfRule type="expression" dxfId="4" priority="4">
      <formula>$I$29&gt;0</formula>
    </cfRule>
  </conditionalFormatting>
  <conditionalFormatting sqref="I42">
    <cfRule type="expression" dxfId="3" priority="3">
      <formula>$I$28&gt;0</formula>
    </cfRule>
  </conditionalFormatting>
  <conditionalFormatting sqref="B42">
    <cfRule type="expression" dxfId="2" priority="2">
      <formula>$I$28&gt;0</formula>
    </cfRule>
  </conditionalFormatting>
  <conditionalFormatting sqref="B43">
    <cfRule type="expression" dxfId="1" priority="1">
      <formula>$I$29&gt;0</formula>
    </cfRule>
  </conditionalFormatting>
  <dataValidations count="10">
    <dataValidation type="list" allowBlank="1" showInputMessage="1" showErrorMessage="1" sqref="I22 I32 I24:I25 I27">
      <formula1>$W$1:$W$2</formula1>
    </dataValidation>
    <dataValidation type="list" allowBlank="1" showInputMessage="1" showErrorMessage="1" sqref="I20">
      <formula1>$AB$1:$AQ$1</formula1>
    </dataValidation>
    <dataValidation type="list" allowBlank="1" showInputMessage="1" showErrorMessage="1" sqref="I17">
      <formula1>$I$1:$I$2</formula1>
    </dataValidation>
    <dataValidation type="list" allowBlank="1" showInputMessage="1" showErrorMessage="1" sqref="I14">
      <formula1>$F$1:$F$2</formula1>
    </dataValidation>
    <dataValidation type="decimal" operator="lessThanOrEqual" allowBlank="1" showInputMessage="1" showErrorMessage="1" sqref="I15">
      <formula1>22.25</formula1>
    </dataValidation>
    <dataValidation type="list" allowBlank="1" showInputMessage="1" showErrorMessage="1" sqref="I11">
      <formula1>$AB$1:$BF$1</formula1>
    </dataValidation>
    <dataValidation type="list" allowBlank="1" showInputMessage="1" showErrorMessage="1" sqref="I10">
      <formula1>$AC$1:$BF$1</formula1>
    </dataValidation>
    <dataValidation type="list" allowBlank="1" showInputMessage="1" showErrorMessage="1" sqref="I18">
      <formula1>$L$1:$L$3</formula1>
    </dataValidation>
    <dataValidation type="list" allowBlank="1" showInputMessage="1" showErrorMessage="1" sqref="I29">
      <formula1>$AB$1:$AG$1</formula1>
    </dataValidation>
    <dataValidation type="list" allowBlank="1" showInputMessage="1" showErrorMessage="1" sqref="I28">
      <formula1>$AB$1:$AG$1</formula1>
    </dataValidation>
  </dataValidations>
  <pageMargins left="0.7" right="0.7" top="0.75" bottom="0.75" header="0.3" footer="0.3"/>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2"/>
  <sheetViews>
    <sheetView tabSelected="1" workbookViewId="0">
      <selection activeCell="D8" sqref="D8"/>
    </sheetView>
  </sheetViews>
  <sheetFormatPr defaultRowHeight="18.75" x14ac:dyDescent="0.3"/>
  <cols>
    <col min="1" max="1" width="9.140625" style="6"/>
    <col min="2" max="2" width="86.5703125" style="6" customWidth="1"/>
    <col min="3" max="3" width="23.28515625" style="6" customWidth="1"/>
    <col min="4" max="4" width="25" style="6" customWidth="1"/>
    <col min="5" max="5" width="17" style="6" customWidth="1"/>
    <col min="6" max="6" width="18.7109375" style="6" customWidth="1"/>
    <col min="7" max="7" width="18" style="6" customWidth="1"/>
    <col min="8" max="16384" width="9.140625" style="6"/>
  </cols>
  <sheetData>
    <row r="1" spans="2:9" ht="31.5" x14ac:dyDescent="0.5">
      <c r="B1" s="85" t="s">
        <v>51</v>
      </c>
      <c r="C1" s="77"/>
      <c r="D1" s="77"/>
      <c r="E1" s="77"/>
    </row>
    <row r="2" spans="2:9" ht="23.25" x14ac:dyDescent="0.35">
      <c r="B2" s="78"/>
      <c r="C2" s="77"/>
      <c r="D2" s="77"/>
      <c r="E2" s="77"/>
    </row>
    <row r="3" spans="2:9" ht="23.25" x14ac:dyDescent="0.35">
      <c r="B3" s="77" t="s">
        <v>72</v>
      </c>
      <c r="C3" s="77"/>
      <c r="D3" s="77" t="s">
        <v>53</v>
      </c>
    </row>
    <row r="4" spans="2:9" ht="23.25" x14ac:dyDescent="0.35">
      <c r="B4" s="77"/>
      <c r="D4" s="77" t="s">
        <v>52</v>
      </c>
    </row>
    <row r="5" spans="2:9" ht="23.25" x14ac:dyDescent="0.35">
      <c r="B5" s="77"/>
      <c r="D5" s="77"/>
      <c r="E5" s="77"/>
    </row>
    <row r="6" spans="2:9" ht="23.25" x14ac:dyDescent="0.35">
      <c r="B6" s="79" t="s">
        <v>54</v>
      </c>
      <c r="D6" s="79" t="s">
        <v>55</v>
      </c>
      <c r="E6" s="77"/>
    </row>
    <row r="7" spans="2:9" ht="23.25" x14ac:dyDescent="0.35">
      <c r="B7" s="80" t="s">
        <v>56</v>
      </c>
      <c r="D7" s="81">
        <v>0</v>
      </c>
      <c r="E7" s="77"/>
    </row>
    <row r="8" spans="2:9" ht="23.25" x14ac:dyDescent="0.35">
      <c r="B8" s="80" t="s">
        <v>58</v>
      </c>
      <c r="D8" s="81">
        <v>0</v>
      </c>
      <c r="E8" s="77"/>
    </row>
    <row r="9" spans="2:9" ht="23.25" x14ac:dyDescent="0.35">
      <c r="B9" s="80" t="s">
        <v>73</v>
      </c>
      <c r="D9" s="81">
        <v>0</v>
      </c>
      <c r="E9" s="77"/>
    </row>
    <row r="10" spans="2:9" ht="22.5" customHeight="1" x14ac:dyDescent="0.35">
      <c r="B10" s="82" t="s">
        <v>74</v>
      </c>
      <c r="D10" s="81">
        <v>0</v>
      </c>
      <c r="E10" s="77"/>
    </row>
    <row r="11" spans="2:9" ht="28.5" customHeight="1" x14ac:dyDescent="0.35">
      <c r="B11" s="82" t="s">
        <v>75</v>
      </c>
      <c r="D11" s="81">
        <v>0</v>
      </c>
      <c r="E11" s="77"/>
    </row>
    <row r="12" spans="2:9" ht="23.25" x14ac:dyDescent="0.35">
      <c r="B12" s="82" t="s">
        <v>57</v>
      </c>
      <c r="D12" s="81">
        <v>0</v>
      </c>
      <c r="E12" s="77"/>
    </row>
    <row r="13" spans="2:9" ht="24" thickBot="1" x14ac:dyDescent="0.4">
      <c r="B13" s="77"/>
      <c r="D13" s="77"/>
      <c r="E13" s="77"/>
    </row>
    <row r="14" spans="2:9" ht="24.75" thickTop="1" thickBot="1" x14ac:dyDescent="0.4">
      <c r="B14" s="86" t="s">
        <v>59</v>
      </c>
      <c r="D14" s="81">
        <v>5</v>
      </c>
      <c r="E14" s="77"/>
    </row>
    <row r="15" spans="2:9" ht="24" thickTop="1" x14ac:dyDescent="0.35">
      <c r="B15" s="77"/>
      <c r="D15" s="77"/>
      <c r="E15" s="77"/>
    </row>
    <row r="16" spans="2:9" ht="24" thickBot="1" x14ac:dyDescent="0.4">
      <c r="B16" s="83"/>
      <c r="D16" s="83"/>
      <c r="E16" s="77"/>
      <c r="I16" s="27"/>
    </row>
    <row r="17" spans="2:5" ht="24.75" thickTop="1" thickBot="1" x14ac:dyDescent="0.4">
      <c r="B17" s="84" t="s">
        <v>79</v>
      </c>
      <c r="D17" s="87">
        <f>SUM(D7:D12)</f>
        <v>0</v>
      </c>
      <c r="E17" s="77"/>
    </row>
    <row r="18" spans="2:5" ht="24.75" thickTop="1" thickBot="1" x14ac:dyDescent="0.4">
      <c r="B18" s="84" t="s">
        <v>80</v>
      </c>
      <c r="D18" s="89">
        <f>D17/60</f>
        <v>0</v>
      </c>
      <c r="E18" s="77"/>
    </row>
    <row r="19" spans="2:5" ht="24.75" thickTop="1" thickBot="1" x14ac:dyDescent="0.4">
      <c r="B19" s="77"/>
      <c r="D19" s="77"/>
      <c r="E19" s="77"/>
    </row>
    <row r="20" spans="2:5" ht="24.75" thickTop="1" thickBot="1" x14ac:dyDescent="0.4">
      <c r="B20" s="76" t="s">
        <v>77</v>
      </c>
      <c r="D20" s="88">
        <f>D17*5/D14</f>
        <v>0</v>
      </c>
      <c r="E20" s="77"/>
    </row>
    <row r="21" spans="2:5" ht="24.75" thickTop="1" thickBot="1" x14ac:dyDescent="0.4">
      <c r="B21" s="76" t="s">
        <v>78</v>
      </c>
      <c r="D21" s="90">
        <f>D20/60</f>
        <v>0</v>
      </c>
      <c r="E21" s="77"/>
    </row>
    <row r="22" spans="2:5" ht="19.5" thickTop="1" x14ac:dyDescent="0.3"/>
  </sheetData>
  <sheetProtection password="CA17" sheet="1" objects="1" scenarios="1"/>
  <dataValidations count="2">
    <dataValidation type="whole" allowBlank="1" showInputMessage="1" showErrorMessage="1" sqref="D14">
      <formula1>0</formula1>
      <formula2>190</formula2>
    </dataValidation>
    <dataValidation type="whole" allowBlank="1" showInputMessage="1" showErrorMessage="1" sqref="D7:D12">
      <formula1>0</formula1>
      <formula2>9000</formula2>
    </dataValidation>
  </dataValidation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opLeftCell="B1" workbookViewId="0">
      <selection activeCell="H11" sqref="H11"/>
    </sheetView>
  </sheetViews>
  <sheetFormatPr defaultRowHeight="15" x14ac:dyDescent="0.25"/>
  <cols>
    <col min="1" max="1" width="2.140625" hidden="1" customWidth="1"/>
    <col min="3" max="3" width="23.140625" customWidth="1"/>
    <col min="4" max="4" width="18.5703125" customWidth="1"/>
    <col min="5" max="5" width="48.28515625" customWidth="1"/>
    <col min="6" max="6" width="0.140625" customWidth="1"/>
    <col min="7" max="7" width="4.42578125" customWidth="1"/>
    <col min="8" max="8" width="23.28515625" customWidth="1"/>
    <col min="9" max="9" width="27.5703125" customWidth="1"/>
    <col min="10" max="10" width="22.7109375" customWidth="1"/>
    <col min="11" max="11" width="4.7109375" customWidth="1"/>
    <col min="12" max="12" width="23.42578125" customWidth="1"/>
    <col min="257" max="257" width="0" hidden="1" customWidth="1"/>
    <col min="260" max="260" width="18.5703125" customWidth="1"/>
    <col min="261" max="261" width="54.140625" customWidth="1"/>
    <col min="262" max="262" width="12.7109375" customWidth="1"/>
    <col min="263" max="263" width="6.85546875" customWidth="1"/>
    <col min="264" max="264" width="28.28515625" customWidth="1"/>
    <col min="265" max="265" width="20.42578125" customWidth="1"/>
    <col min="266" max="266" width="22.28515625" customWidth="1"/>
    <col min="267" max="267" width="20.28515625" customWidth="1"/>
    <col min="513" max="513" width="0" hidden="1" customWidth="1"/>
    <col min="516" max="516" width="18.5703125" customWidth="1"/>
    <col min="517" max="517" width="54.140625" customWidth="1"/>
    <col min="518" max="518" width="12.7109375" customWidth="1"/>
    <col min="519" max="519" width="6.85546875" customWidth="1"/>
    <col min="520" max="520" width="28.28515625" customWidth="1"/>
    <col min="521" max="521" width="20.42578125" customWidth="1"/>
    <col min="522" max="522" width="22.28515625" customWidth="1"/>
    <col min="523" max="523" width="20.28515625" customWidth="1"/>
    <col min="769" max="769" width="0" hidden="1" customWidth="1"/>
    <col min="772" max="772" width="18.5703125" customWidth="1"/>
    <col min="773" max="773" width="54.140625" customWidth="1"/>
    <col min="774" max="774" width="12.7109375" customWidth="1"/>
    <col min="775" max="775" width="6.85546875" customWidth="1"/>
    <col min="776" max="776" width="28.28515625" customWidth="1"/>
    <col min="777" max="777" width="20.42578125" customWidth="1"/>
    <col min="778" max="778" width="22.28515625" customWidth="1"/>
    <col min="779" max="779" width="20.28515625" customWidth="1"/>
    <col min="1025" max="1025" width="0" hidden="1" customWidth="1"/>
    <col min="1028" max="1028" width="18.5703125" customWidth="1"/>
    <col min="1029" max="1029" width="54.140625" customWidth="1"/>
    <col min="1030" max="1030" width="12.7109375" customWidth="1"/>
    <col min="1031" max="1031" width="6.85546875" customWidth="1"/>
    <col min="1032" max="1032" width="28.28515625" customWidth="1"/>
    <col min="1033" max="1033" width="20.42578125" customWidth="1"/>
    <col min="1034" max="1034" width="22.28515625" customWidth="1"/>
    <col min="1035" max="1035" width="20.28515625" customWidth="1"/>
    <col min="1281" max="1281" width="0" hidden="1" customWidth="1"/>
    <col min="1284" max="1284" width="18.5703125" customWidth="1"/>
    <col min="1285" max="1285" width="54.140625" customWidth="1"/>
    <col min="1286" max="1286" width="12.7109375" customWidth="1"/>
    <col min="1287" max="1287" width="6.85546875" customWidth="1"/>
    <col min="1288" max="1288" width="28.28515625" customWidth="1"/>
    <col min="1289" max="1289" width="20.42578125" customWidth="1"/>
    <col min="1290" max="1290" width="22.28515625" customWidth="1"/>
    <col min="1291" max="1291" width="20.28515625" customWidth="1"/>
    <col min="1537" max="1537" width="0" hidden="1" customWidth="1"/>
    <col min="1540" max="1540" width="18.5703125" customWidth="1"/>
    <col min="1541" max="1541" width="54.140625" customWidth="1"/>
    <col min="1542" max="1542" width="12.7109375" customWidth="1"/>
    <col min="1543" max="1543" width="6.85546875" customWidth="1"/>
    <col min="1544" max="1544" width="28.28515625" customWidth="1"/>
    <col min="1545" max="1545" width="20.42578125" customWidth="1"/>
    <col min="1546" max="1546" width="22.28515625" customWidth="1"/>
    <col min="1547" max="1547" width="20.28515625" customWidth="1"/>
    <col min="1793" max="1793" width="0" hidden="1" customWidth="1"/>
    <col min="1796" max="1796" width="18.5703125" customWidth="1"/>
    <col min="1797" max="1797" width="54.140625" customWidth="1"/>
    <col min="1798" max="1798" width="12.7109375" customWidth="1"/>
    <col min="1799" max="1799" width="6.85546875" customWidth="1"/>
    <col min="1800" max="1800" width="28.28515625" customWidth="1"/>
    <col min="1801" max="1801" width="20.42578125" customWidth="1"/>
    <col min="1802" max="1802" width="22.28515625" customWidth="1"/>
    <col min="1803" max="1803" width="20.28515625" customWidth="1"/>
    <col min="2049" max="2049" width="0" hidden="1" customWidth="1"/>
    <col min="2052" max="2052" width="18.5703125" customWidth="1"/>
    <col min="2053" max="2053" width="54.140625" customWidth="1"/>
    <col min="2054" max="2054" width="12.7109375" customWidth="1"/>
    <col min="2055" max="2055" width="6.85546875" customWidth="1"/>
    <col min="2056" max="2056" width="28.28515625" customWidth="1"/>
    <col min="2057" max="2057" width="20.42578125" customWidth="1"/>
    <col min="2058" max="2058" width="22.28515625" customWidth="1"/>
    <col min="2059" max="2059" width="20.28515625" customWidth="1"/>
    <col min="2305" max="2305" width="0" hidden="1" customWidth="1"/>
    <col min="2308" max="2308" width="18.5703125" customWidth="1"/>
    <col min="2309" max="2309" width="54.140625" customWidth="1"/>
    <col min="2310" max="2310" width="12.7109375" customWidth="1"/>
    <col min="2311" max="2311" width="6.85546875" customWidth="1"/>
    <col min="2312" max="2312" width="28.28515625" customWidth="1"/>
    <col min="2313" max="2313" width="20.42578125" customWidth="1"/>
    <col min="2314" max="2314" width="22.28515625" customWidth="1"/>
    <col min="2315" max="2315" width="20.28515625" customWidth="1"/>
    <col min="2561" max="2561" width="0" hidden="1" customWidth="1"/>
    <col min="2564" max="2564" width="18.5703125" customWidth="1"/>
    <col min="2565" max="2565" width="54.140625" customWidth="1"/>
    <col min="2566" max="2566" width="12.7109375" customWidth="1"/>
    <col min="2567" max="2567" width="6.85546875" customWidth="1"/>
    <col min="2568" max="2568" width="28.28515625" customWidth="1"/>
    <col min="2569" max="2569" width="20.42578125" customWidth="1"/>
    <col min="2570" max="2570" width="22.28515625" customWidth="1"/>
    <col min="2571" max="2571" width="20.28515625" customWidth="1"/>
    <col min="2817" max="2817" width="0" hidden="1" customWidth="1"/>
    <col min="2820" max="2820" width="18.5703125" customWidth="1"/>
    <col min="2821" max="2821" width="54.140625" customWidth="1"/>
    <col min="2822" max="2822" width="12.7109375" customWidth="1"/>
    <col min="2823" max="2823" width="6.85546875" customWidth="1"/>
    <col min="2824" max="2824" width="28.28515625" customWidth="1"/>
    <col min="2825" max="2825" width="20.42578125" customWidth="1"/>
    <col min="2826" max="2826" width="22.28515625" customWidth="1"/>
    <col min="2827" max="2827" width="20.28515625" customWidth="1"/>
    <col min="3073" max="3073" width="0" hidden="1" customWidth="1"/>
    <col min="3076" max="3076" width="18.5703125" customWidth="1"/>
    <col min="3077" max="3077" width="54.140625" customWidth="1"/>
    <col min="3078" max="3078" width="12.7109375" customWidth="1"/>
    <col min="3079" max="3079" width="6.85546875" customWidth="1"/>
    <col min="3080" max="3080" width="28.28515625" customWidth="1"/>
    <col min="3081" max="3081" width="20.42578125" customWidth="1"/>
    <col min="3082" max="3082" width="22.28515625" customWidth="1"/>
    <col min="3083" max="3083" width="20.28515625" customWidth="1"/>
    <col min="3329" max="3329" width="0" hidden="1" customWidth="1"/>
    <col min="3332" max="3332" width="18.5703125" customWidth="1"/>
    <col min="3333" max="3333" width="54.140625" customWidth="1"/>
    <col min="3334" max="3334" width="12.7109375" customWidth="1"/>
    <col min="3335" max="3335" width="6.85546875" customWidth="1"/>
    <col min="3336" max="3336" width="28.28515625" customWidth="1"/>
    <col min="3337" max="3337" width="20.42578125" customWidth="1"/>
    <col min="3338" max="3338" width="22.28515625" customWidth="1"/>
    <col min="3339" max="3339" width="20.28515625" customWidth="1"/>
    <col min="3585" max="3585" width="0" hidden="1" customWidth="1"/>
    <col min="3588" max="3588" width="18.5703125" customWidth="1"/>
    <col min="3589" max="3589" width="54.140625" customWidth="1"/>
    <col min="3590" max="3590" width="12.7109375" customWidth="1"/>
    <col min="3591" max="3591" width="6.85546875" customWidth="1"/>
    <col min="3592" max="3592" width="28.28515625" customWidth="1"/>
    <col min="3593" max="3593" width="20.42578125" customWidth="1"/>
    <col min="3594" max="3594" width="22.28515625" customWidth="1"/>
    <col min="3595" max="3595" width="20.28515625" customWidth="1"/>
    <col min="3841" max="3841" width="0" hidden="1" customWidth="1"/>
    <col min="3844" max="3844" width="18.5703125" customWidth="1"/>
    <col min="3845" max="3845" width="54.140625" customWidth="1"/>
    <col min="3846" max="3846" width="12.7109375" customWidth="1"/>
    <col min="3847" max="3847" width="6.85546875" customWidth="1"/>
    <col min="3848" max="3848" width="28.28515625" customWidth="1"/>
    <col min="3849" max="3849" width="20.42578125" customWidth="1"/>
    <col min="3850" max="3850" width="22.28515625" customWidth="1"/>
    <col min="3851" max="3851" width="20.28515625" customWidth="1"/>
    <col min="4097" max="4097" width="0" hidden="1" customWidth="1"/>
    <col min="4100" max="4100" width="18.5703125" customWidth="1"/>
    <col min="4101" max="4101" width="54.140625" customWidth="1"/>
    <col min="4102" max="4102" width="12.7109375" customWidth="1"/>
    <col min="4103" max="4103" width="6.85546875" customWidth="1"/>
    <col min="4104" max="4104" width="28.28515625" customWidth="1"/>
    <col min="4105" max="4105" width="20.42578125" customWidth="1"/>
    <col min="4106" max="4106" width="22.28515625" customWidth="1"/>
    <col min="4107" max="4107" width="20.28515625" customWidth="1"/>
    <col min="4353" max="4353" width="0" hidden="1" customWidth="1"/>
    <col min="4356" max="4356" width="18.5703125" customWidth="1"/>
    <col min="4357" max="4357" width="54.140625" customWidth="1"/>
    <col min="4358" max="4358" width="12.7109375" customWidth="1"/>
    <col min="4359" max="4359" width="6.85546875" customWidth="1"/>
    <col min="4360" max="4360" width="28.28515625" customWidth="1"/>
    <col min="4361" max="4361" width="20.42578125" customWidth="1"/>
    <col min="4362" max="4362" width="22.28515625" customWidth="1"/>
    <col min="4363" max="4363" width="20.28515625" customWidth="1"/>
    <col min="4609" max="4609" width="0" hidden="1" customWidth="1"/>
    <col min="4612" max="4612" width="18.5703125" customWidth="1"/>
    <col min="4613" max="4613" width="54.140625" customWidth="1"/>
    <col min="4614" max="4614" width="12.7109375" customWidth="1"/>
    <col min="4615" max="4615" width="6.85546875" customWidth="1"/>
    <col min="4616" max="4616" width="28.28515625" customWidth="1"/>
    <col min="4617" max="4617" width="20.42578125" customWidth="1"/>
    <col min="4618" max="4618" width="22.28515625" customWidth="1"/>
    <col min="4619" max="4619" width="20.28515625" customWidth="1"/>
    <col min="4865" max="4865" width="0" hidden="1" customWidth="1"/>
    <col min="4868" max="4868" width="18.5703125" customWidth="1"/>
    <col min="4869" max="4869" width="54.140625" customWidth="1"/>
    <col min="4870" max="4870" width="12.7109375" customWidth="1"/>
    <col min="4871" max="4871" width="6.85546875" customWidth="1"/>
    <col min="4872" max="4872" width="28.28515625" customWidth="1"/>
    <col min="4873" max="4873" width="20.42578125" customWidth="1"/>
    <col min="4874" max="4874" width="22.28515625" customWidth="1"/>
    <col min="4875" max="4875" width="20.28515625" customWidth="1"/>
    <col min="5121" max="5121" width="0" hidden="1" customWidth="1"/>
    <col min="5124" max="5124" width="18.5703125" customWidth="1"/>
    <col min="5125" max="5125" width="54.140625" customWidth="1"/>
    <col min="5126" max="5126" width="12.7109375" customWidth="1"/>
    <col min="5127" max="5127" width="6.85546875" customWidth="1"/>
    <col min="5128" max="5128" width="28.28515625" customWidth="1"/>
    <col min="5129" max="5129" width="20.42578125" customWidth="1"/>
    <col min="5130" max="5130" width="22.28515625" customWidth="1"/>
    <col min="5131" max="5131" width="20.28515625" customWidth="1"/>
    <col min="5377" max="5377" width="0" hidden="1" customWidth="1"/>
    <col min="5380" max="5380" width="18.5703125" customWidth="1"/>
    <col min="5381" max="5381" width="54.140625" customWidth="1"/>
    <col min="5382" max="5382" width="12.7109375" customWidth="1"/>
    <col min="5383" max="5383" width="6.85546875" customWidth="1"/>
    <col min="5384" max="5384" width="28.28515625" customWidth="1"/>
    <col min="5385" max="5385" width="20.42578125" customWidth="1"/>
    <col min="5386" max="5386" width="22.28515625" customWidth="1"/>
    <col min="5387" max="5387" width="20.28515625" customWidth="1"/>
    <col min="5633" max="5633" width="0" hidden="1" customWidth="1"/>
    <col min="5636" max="5636" width="18.5703125" customWidth="1"/>
    <col min="5637" max="5637" width="54.140625" customWidth="1"/>
    <col min="5638" max="5638" width="12.7109375" customWidth="1"/>
    <col min="5639" max="5639" width="6.85546875" customWidth="1"/>
    <col min="5640" max="5640" width="28.28515625" customWidth="1"/>
    <col min="5641" max="5641" width="20.42578125" customWidth="1"/>
    <col min="5642" max="5642" width="22.28515625" customWidth="1"/>
    <col min="5643" max="5643" width="20.28515625" customWidth="1"/>
    <col min="5889" max="5889" width="0" hidden="1" customWidth="1"/>
    <col min="5892" max="5892" width="18.5703125" customWidth="1"/>
    <col min="5893" max="5893" width="54.140625" customWidth="1"/>
    <col min="5894" max="5894" width="12.7109375" customWidth="1"/>
    <col min="5895" max="5895" width="6.85546875" customWidth="1"/>
    <col min="5896" max="5896" width="28.28515625" customWidth="1"/>
    <col min="5897" max="5897" width="20.42578125" customWidth="1"/>
    <col min="5898" max="5898" width="22.28515625" customWidth="1"/>
    <col min="5899" max="5899" width="20.28515625" customWidth="1"/>
    <col min="6145" max="6145" width="0" hidden="1" customWidth="1"/>
    <col min="6148" max="6148" width="18.5703125" customWidth="1"/>
    <col min="6149" max="6149" width="54.140625" customWidth="1"/>
    <col min="6150" max="6150" width="12.7109375" customWidth="1"/>
    <col min="6151" max="6151" width="6.85546875" customWidth="1"/>
    <col min="6152" max="6152" width="28.28515625" customWidth="1"/>
    <col min="6153" max="6153" width="20.42578125" customWidth="1"/>
    <col min="6154" max="6154" width="22.28515625" customWidth="1"/>
    <col min="6155" max="6155" width="20.28515625" customWidth="1"/>
    <col min="6401" max="6401" width="0" hidden="1" customWidth="1"/>
    <col min="6404" max="6404" width="18.5703125" customWidth="1"/>
    <col min="6405" max="6405" width="54.140625" customWidth="1"/>
    <col min="6406" max="6406" width="12.7109375" customWidth="1"/>
    <col min="6407" max="6407" width="6.85546875" customWidth="1"/>
    <col min="6408" max="6408" width="28.28515625" customWidth="1"/>
    <col min="6409" max="6409" width="20.42578125" customWidth="1"/>
    <col min="6410" max="6410" width="22.28515625" customWidth="1"/>
    <col min="6411" max="6411" width="20.28515625" customWidth="1"/>
    <col min="6657" max="6657" width="0" hidden="1" customWidth="1"/>
    <col min="6660" max="6660" width="18.5703125" customWidth="1"/>
    <col min="6661" max="6661" width="54.140625" customWidth="1"/>
    <col min="6662" max="6662" width="12.7109375" customWidth="1"/>
    <col min="6663" max="6663" width="6.85546875" customWidth="1"/>
    <col min="6664" max="6664" width="28.28515625" customWidth="1"/>
    <col min="6665" max="6665" width="20.42578125" customWidth="1"/>
    <col min="6666" max="6666" width="22.28515625" customWidth="1"/>
    <col min="6667" max="6667" width="20.28515625" customWidth="1"/>
    <col min="6913" max="6913" width="0" hidden="1" customWidth="1"/>
    <col min="6916" max="6916" width="18.5703125" customWidth="1"/>
    <col min="6917" max="6917" width="54.140625" customWidth="1"/>
    <col min="6918" max="6918" width="12.7109375" customWidth="1"/>
    <col min="6919" max="6919" width="6.85546875" customWidth="1"/>
    <col min="6920" max="6920" width="28.28515625" customWidth="1"/>
    <col min="6921" max="6921" width="20.42578125" customWidth="1"/>
    <col min="6922" max="6922" width="22.28515625" customWidth="1"/>
    <col min="6923" max="6923" width="20.28515625" customWidth="1"/>
    <col min="7169" max="7169" width="0" hidden="1" customWidth="1"/>
    <col min="7172" max="7172" width="18.5703125" customWidth="1"/>
    <col min="7173" max="7173" width="54.140625" customWidth="1"/>
    <col min="7174" max="7174" width="12.7109375" customWidth="1"/>
    <col min="7175" max="7175" width="6.85546875" customWidth="1"/>
    <col min="7176" max="7176" width="28.28515625" customWidth="1"/>
    <col min="7177" max="7177" width="20.42578125" customWidth="1"/>
    <col min="7178" max="7178" width="22.28515625" customWidth="1"/>
    <col min="7179" max="7179" width="20.28515625" customWidth="1"/>
    <col min="7425" max="7425" width="0" hidden="1" customWidth="1"/>
    <col min="7428" max="7428" width="18.5703125" customWidth="1"/>
    <col min="7429" max="7429" width="54.140625" customWidth="1"/>
    <col min="7430" max="7430" width="12.7109375" customWidth="1"/>
    <col min="7431" max="7431" width="6.85546875" customWidth="1"/>
    <col min="7432" max="7432" width="28.28515625" customWidth="1"/>
    <col min="7433" max="7433" width="20.42578125" customWidth="1"/>
    <col min="7434" max="7434" width="22.28515625" customWidth="1"/>
    <col min="7435" max="7435" width="20.28515625" customWidth="1"/>
    <col min="7681" max="7681" width="0" hidden="1" customWidth="1"/>
    <col min="7684" max="7684" width="18.5703125" customWidth="1"/>
    <col min="7685" max="7685" width="54.140625" customWidth="1"/>
    <col min="7686" max="7686" width="12.7109375" customWidth="1"/>
    <col min="7687" max="7687" width="6.85546875" customWidth="1"/>
    <col min="7688" max="7688" width="28.28515625" customWidth="1"/>
    <col min="7689" max="7689" width="20.42578125" customWidth="1"/>
    <col min="7690" max="7690" width="22.28515625" customWidth="1"/>
    <col min="7691" max="7691" width="20.28515625" customWidth="1"/>
    <col min="7937" max="7937" width="0" hidden="1" customWidth="1"/>
    <col min="7940" max="7940" width="18.5703125" customWidth="1"/>
    <col min="7941" max="7941" width="54.140625" customWidth="1"/>
    <col min="7942" max="7942" width="12.7109375" customWidth="1"/>
    <col min="7943" max="7943" width="6.85546875" customWidth="1"/>
    <col min="7944" max="7944" width="28.28515625" customWidth="1"/>
    <col min="7945" max="7945" width="20.42578125" customWidth="1"/>
    <col min="7946" max="7946" width="22.28515625" customWidth="1"/>
    <col min="7947" max="7947" width="20.28515625" customWidth="1"/>
    <col min="8193" max="8193" width="0" hidden="1" customWidth="1"/>
    <col min="8196" max="8196" width="18.5703125" customWidth="1"/>
    <col min="8197" max="8197" width="54.140625" customWidth="1"/>
    <col min="8198" max="8198" width="12.7109375" customWidth="1"/>
    <col min="8199" max="8199" width="6.85546875" customWidth="1"/>
    <col min="8200" max="8200" width="28.28515625" customWidth="1"/>
    <col min="8201" max="8201" width="20.42578125" customWidth="1"/>
    <col min="8202" max="8202" width="22.28515625" customWidth="1"/>
    <col min="8203" max="8203" width="20.28515625" customWidth="1"/>
    <col min="8449" max="8449" width="0" hidden="1" customWidth="1"/>
    <col min="8452" max="8452" width="18.5703125" customWidth="1"/>
    <col min="8453" max="8453" width="54.140625" customWidth="1"/>
    <col min="8454" max="8454" width="12.7109375" customWidth="1"/>
    <col min="8455" max="8455" width="6.85546875" customWidth="1"/>
    <col min="8456" max="8456" width="28.28515625" customWidth="1"/>
    <col min="8457" max="8457" width="20.42578125" customWidth="1"/>
    <col min="8458" max="8458" width="22.28515625" customWidth="1"/>
    <col min="8459" max="8459" width="20.28515625" customWidth="1"/>
    <col min="8705" max="8705" width="0" hidden="1" customWidth="1"/>
    <col min="8708" max="8708" width="18.5703125" customWidth="1"/>
    <col min="8709" max="8709" width="54.140625" customWidth="1"/>
    <col min="8710" max="8710" width="12.7109375" customWidth="1"/>
    <col min="8711" max="8711" width="6.85546875" customWidth="1"/>
    <col min="8712" max="8712" width="28.28515625" customWidth="1"/>
    <col min="8713" max="8713" width="20.42578125" customWidth="1"/>
    <col min="8714" max="8714" width="22.28515625" customWidth="1"/>
    <col min="8715" max="8715" width="20.28515625" customWidth="1"/>
    <col min="8961" max="8961" width="0" hidden="1" customWidth="1"/>
    <col min="8964" max="8964" width="18.5703125" customWidth="1"/>
    <col min="8965" max="8965" width="54.140625" customWidth="1"/>
    <col min="8966" max="8966" width="12.7109375" customWidth="1"/>
    <col min="8967" max="8967" width="6.85546875" customWidth="1"/>
    <col min="8968" max="8968" width="28.28515625" customWidth="1"/>
    <col min="8969" max="8969" width="20.42578125" customWidth="1"/>
    <col min="8970" max="8970" width="22.28515625" customWidth="1"/>
    <col min="8971" max="8971" width="20.28515625" customWidth="1"/>
    <col min="9217" max="9217" width="0" hidden="1" customWidth="1"/>
    <col min="9220" max="9220" width="18.5703125" customWidth="1"/>
    <col min="9221" max="9221" width="54.140625" customWidth="1"/>
    <col min="9222" max="9222" width="12.7109375" customWidth="1"/>
    <col min="9223" max="9223" width="6.85546875" customWidth="1"/>
    <col min="9224" max="9224" width="28.28515625" customWidth="1"/>
    <col min="9225" max="9225" width="20.42578125" customWidth="1"/>
    <col min="9226" max="9226" width="22.28515625" customWidth="1"/>
    <col min="9227" max="9227" width="20.28515625" customWidth="1"/>
    <col min="9473" max="9473" width="0" hidden="1" customWidth="1"/>
    <col min="9476" max="9476" width="18.5703125" customWidth="1"/>
    <col min="9477" max="9477" width="54.140625" customWidth="1"/>
    <col min="9478" max="9478" width="12.7109375" customWidth="1"/>
    <col min="9479" max="9479" width="6.85546875" customWidth="1"/>
    <col min="9480" max="9480" width="28.28515625" customWidth="1"/>
    <col min="9481" max="9481" width="20.42578125" customWidth="1"/>
    <col min="9482" max="9482" width="22.28515625" customWidth="1"/>
    <col min="9483" max="9483" width="20.28515625" customWidth="1"/>
    <col min="9729" max="9729" width="0" hidden="1" customWidth="1"/>
    <col min="9732" max="9732" width="18.5703125" customWidth="1"/>
    <col min="9733" max="9733" width="54.140625" customWidth="1"/>
    <col min="9734" max="9734" width="12.7109375" customWidth="1"/>
    <col min="9735" max="9735" width="6.85546875" customWidth="1"/>
    <col min="9736" max="9736" width="28.28515625" customWidth="1"/>
    <col min="9737" max="9737" width="20.42578125" customWidth="1"/>
    <col min="9738" max="9738" width="22.28515625" customWidth="1"/>
    <col min="9739" max="9739" width="20.28515625" customWidth="1"/>
    <col min="9985" max="9985" width="0" hidden="1" customWidth="1"/>
    <col min="9988" max="9988" width="18.5703125" customWidth="1"/>
    <col min="9989" max="9989" width="54.140625" customWidth="1"/>
    <col min="9990" max="9990" width="12.7109375" customWidth="1"/>
    <col min="9991" max="9991" width="6.85546875" customWidth="1"/>
    <col min="9992" max="9992" width="28.28515625" customWidth="1"/>
    <col min="9993" max="9993" width="20.42578125" customWidth="1"/>
    <col min="9994" max="9994" width="22.28515625" customWidth="1"/>
    <col min="9995" max="9995" width="20.28515625" customWidth="1"/>
    <col min="10241" max="10241" width="0" hidden="1" customWidth="1"/>
    <col min="10244" max="10244" width="18.5703125" customWidth="1"/>
    <col min="10245" max="10245" width="54.140625" customWidth="1"/>
    <col min="10246" max="10246" width="12.7109375" customWidth="1"/>
    <col min="10247" max="10247" width="6.85546875" customWidth="1"/>
    <col min="10248" max="10248" width="28.28515625" customWidth="1"/>
    <col min="10249" max="10249" width="20.42578125" customWidth="1"/>
    <col min="10250" max="10250" width="22.28515625" customWidth="1"/>
    <col min="10251" max="10251" width="20.28515625" customWidth="1"/>
    <col min="10497" max="10497" width="0" hidden="1" customWidth="1"/>
    <col min="10500" max="10500" width="18.5703125" customWidth="1"/>
    <col min="10501" max="10501" width="54.140625" customWidth="1"/>
    <col min="10502" max="10502" width="12.7109375" customWidth="1"/>
    <col min="10503" max="10503" width="6.85546875" customWidth="1"/>
    <col min="10504" max="10504" width="28.28515625" customWidth="1"/>
    <col min="10505" max="10505" width="20.42578125" customWidth="1"/>
    <col min="10506" max="10506" width="22.28515625" customWidth="1"/>
    <col min="10507" max="10507" width="20.28515625" customWidth="1"/>
    <col min="10753" max="10753" width="0" hidden="1" customWidth="1"/>
    <col min="10756" max="10756" width="18.5703125" customWidth="1"/>
    <col min="10757" max="10757" width="54.140625" customWidth="1"/>
    <col min="10758" max="10758" width="12.7109375" customWidth="1"/>
    <col min="10759" max="10759" width="6.85546875" customWidth="1"/>
    <col min="10760" max="10760" width="28.28515625" customWidth="1"/>
    <col min="10761" max="10761" width="20.42578125" customWidth="1"/>
    <col min="10762" max="10762" width="22.28515625" customWidth="1"/>
    <col min="10763" max="10763" width="20.28515625" customWidth="1"/>
    <col min="11009" max="11009" width="0" hidden="1" customWidth="1"/>
    <col min="11012" max="11012" width="18.5703125" customWidth="1"/>
    <col min="11013" max="11013" width="54.140625" customWidth="1"/>
    <col min="11014" max="11014" width="12.7109375" customWidth="1"/>
    <col min="11015" max="11015" width="6.85546875" customWidth="1"/>
    <col min="11016" max="11016" width="28.28515625" customWidth="1"/>
    <col min="11017" max="11017" width="20.42578125" customWidth="1"/>
    <col min="11018" max="11018" width="22.28515625" customWidth="1"/>
    <col min="11019" max="11019" width="20.28515625" customWidth="1"/>
    <col min="11265" max="11265" width="0" hidden="1" customWidth="1"/>
    <col min="11268" max="11268" width="18.5703125" customWidth="1"/>
    <col min="11269" max="11269" width="54.140625" customWidth="1"/>
    <col min="11270" max="11270" width="12.7109375" customWidth="1"/>
    <col min="11271" max="11271" width="6.85546875" customWidth="1"/>
    <col min="11272" max="11272" width="28.28515625" customWidth="1"/>
    <col min="11273" max="11273" width="20.42578125" customWidth="1"/>
    <col min="11274" max="11274" width="22.28515625" customWidth="1"/>
    <col min="11275" max="11275" width="20.28515625" customWidth="1"/>
    <col min="11521" max="11521" width="0" hidden="1" customWidth="1"/>
    <col min="11524" max="11524" width="18.5703125" customWidth="1"/>
    <col min="11525" max="11525" width="54.140625" customWidth="1"/>
    <col min="11526" max="11526" width="12.7109375" customWidth="1"/>
    <col min="11527" max="11527" width="6.85546875" customWidth="1"/>
    <col min="11528" max="11528" width="28.28515625" customWidth="1"/>
    <col min="11529" max="11529" width="20.42578125" customWidth="1"/>
    <col min="11530" max="11530" width="22.28515625" customWidth="1"/>
    <col min="11531" max="11531" width="20.28515625" customWidth="1"/>
    <col min="11777" max="11777" width="0" hidden="1" customWidth="1"/>
    <col min="11780" max="11780" width="18.5703125" customWidth="1"/>
    <col min="11781" max="11781" width="54.140625" customWidth="1"/>
    <col min="11782" max="11782" width="12.7109375" customWidth="1"/>
    <col min="11783" max="11783" width="6.85546875" customWidth="1"/>
    <col min="11784" max="11784" width="28.28515625" customWidth="1"/>
    <col min="11785" max="11785" width="20.42578125" customWidth="1"/>
    <col min="11786" max="11786" width="22.28515625" customWidth="1"/>
    <col min="11787" max="11787" width="20.28515625" customWidth="1"/>
    <col min="12033" max="12033" width="0" hidden="1" customWidth="1"/>
    <col min="12036" max="12036" width="18.5703125" customWidth="1"/>
    <col min="12037" max="12037" width="54.140625" customWidth="1"/>
    <col min="12038" max="12038" width="12.7109375" customWidth="1"/>
    <col min="12039" max="12039" width="6.85546875" customWidth="1"/>
    <col min="12040" max="12040" width="28.28515625" customWidth="1"/>
    <col min="12041" max="12041" width="20.42578125" customWidth="1"/>
    <col min="12042" max="12042" width="22.28515625" customWidth="1"/>
    <col min="12043" max="12043" width="20.28515625" customWidth="1"/>
    <col min="12289" max="12289" width="0" hidden="1" customWidth="1"/>
    <col min="12292" max="12292" width="18.5703125" customWidth="1"/>
    <col min="12293" max="12293" width="54.140625" customWidth="1"/>
    <col min="12294" max="12294" width="12.7109375" customWidth="1"/>
    <col min="12295" max="12295" width="6.85546875" customWidth="1"/>
    <col min="12296" max="12296" width="28.28515625" customWidth="1"/>
    <col min="12297" max="12297" width="20.42578125" customWidth="1"/>
    <col min="12298" max="12298" width="22.28515625" customWidth="1"/>
    <col min="12299" max="12299" width="20.28515625" customWidth="1"/>
    <col min="12545" max="12545" width="0" hidden="1" customWidth="1"/>
    <col min="12548" max="12548" width="18.5703125" customWidth="1"/>
    <col min="12549" max="12549" width="54.140625" customWidth="1"/>
    <col min="12550" max="12550" width="12.7109375" customWidth="1"/>
    <col min="12551" max="12551" width="6.85546875" customWidth="1"/>
    <col min="12552" max="12552" width="28.28515625" customWidth="1"/>
    <col min="12553" max="12553" width="20.42578125" customWidth="1"/>
    <col min="12554" max="12554" width="22.28515625" customWidth="1"/>
    <col min="12555" max="12555" width="20.28515625" customWidth="1"/>
    <col min="12801" max="12801" width="0" hidden="1" customWidth="1"/>
    <col min="12804" max="12804" width="18.5703125" customWidth="1"/>
    <col min="12805" max="12805" width="54.140625" customWidth="1"/>
    <col min="12806" max="12806" width="12.7109375" customWidth="1"/>
    <col min="12807" max="12807" width="6.85546875" customWidth="1"/>
    <col min="12808" max="12808" width="28.28515625" customWidth="1"/>
    <col min="12809" max="12809" width="20.42578125" customWidth="1"/>
    <col min="12810" max="12810" width="22.28515625" customWidth="1"/>
    <col min="12811" max="12811" width="20.28515625" customWidth="1"/>
    <col min="13057" max="13057" width="0" hidden="1" customWidth="1"/>
    <col min="13060" max="13060" width="18.5703125" customWidth="1"/>
    <col min="13061" max="13061" width="54.140625" customWidth="1"/>
    <col min="13062" max="13062" width="12.7109375" customWidth="1"/>
    <col min="13063" max="13063" width="6.85546875" customWidth="1"/>
    <col min="13064" max="13064" width="28.28515625" customWidth="1"/>
    <col min="13065" max="13065" width="20.42578125" customWidth="1"/>
    <col min="13066" max="13066" width="22.28515625" customWidth="1"/>
    <col min="13067" max="13067" width="20.28515625" customWidth="1"/>
    <col min="13313" max="13313" width="0" hidden="1" customWidth="1"/>
    <col min="13316" max="13316" width="18.5703125" customWidth="1"/>
    <col min="13317" max="13317" width="54.140625" customWidth="1"/>
    <col min="13318" max="13318" width="12.7109375" customWidth="1"/>
    <col min="13319" max="13319" width="6.85546875" customWidth="1"/>
    <col min="13320" max="13320" width="28.28515625" customWidth="1"/>
    <col min="13321" max="13321" width="20.42578125" customWidth="1"/>
    <col min="13322" max="13322" width="22.28515625" customWidth="1"/>
    <col min="13323" max="13323" width="20.28515625" customWidth="1"/>
    <col min="13569" max="13569" width="0" hidden="1" customWidth="1"/>
    <col min="13572" max="13572" width="18.5703125" customWidth="1"/>
    <col min="13573" max="13573" width="54.140625" customWidth="1"/>
    <col min="13574" max="13574" width="12.7109375" customWidth="1"/>
    <col min="13575" max="13575" width="6.85546875" customWidth="1"/>
    <col min="13576" max="13576" width="28.28515625" customWidth="1"/>
    <col min="13577" max="13577" width="20.42578125" customWidth="1"/>
    <col min="13578" max="13578" width="22.28515625" customWidth="1"/>
    <col min="13579" max="13579" width="20.28515625" customWidth="1"/>
    <col min="13825" max="13825" width="0" hidden="1" customWidth="1"/>
    <col min="13828" max="13828" width="18.5703125" customWidth="1"/>
    <col min="13829" max="13829" width="54.140625" customWidth="1"/>
    <col min="13830" max="13830" width="12.7109375" customWidth="1"/>
    <col min="13831" max="13831" width="6.85546875" customWidth="1"/>
    <col min="13832" max="13832" width="28.28515625" customWidth="1"/>
    <col min="13833" max="13833" width="20.42578125" customWidth="1"/>
    <col min="13834" max="13834" width="22.28515625" customWidth="1"/>
    <col min="13835" max="13835" width="20.28515625" customWidth="1"/>
    <col min="14081" max="14081" width="0" hidden="1" customWidth="1"/>
    <col min="14084" max="14084" width="18.5703125" customWidth="1"/>
    <col min="14085" max="14085" width="54.140625" customWidth="1"/>
    <col min="14086" max="14086" width="12.7109375" customWidth="1"/>
    <col min="14087" max="14087" width="6.85546875" customWidth="1"/>
    <col min="14088" max="14088" width="28.28515625" customWidth="1"/>
    <col min="14089" max="14089" width="20.42578125" customWidth="1"/>
    <col min="14090" max="14090" width="22.28515625" customWidth="1"/>
    <col min="14091" max="14091" width="20.28515625" customWidth="1"/>
    <col min="14337" max="14337" width="0" hidden="1" customWidth="1"/>
    <col min="14340" max="14340" width="18.5703125" customWidth="1"/>
    <col min="14341" max="14341" width="54.140625" customWidth="1"/>
    <col min="14342" max="14342" width="12.7109375" customWidth="1"/>
    <col min="14343" max="14343" width="6.85546875" customWidth="1"/>
    <col min="14344" max="14344" width="28.28515625" customWidth="1"/>
    <col min="14345" max="14345" width="20.42578125" customWidth="1"/>
    <col min="14346" max="14346" width="22.28515625" customWidth="1"/>
    <col min="14347" max="14347" width="20.28515625" customWidth="1"/>
    <col min="14593" max="14593" width="0" hidden="1" customWidth="1"/>
    <col min="14596" max="14596" width="18.5703125" customWidth="1"/>
    <col min="14597" max="14597" width="54.140625" customWidth="1"/>
    <col min="14598" max="14598" width="12.7109375" customWidth="1"/>
    <col min="14599" max="14599" width="6.85546875" customWidth="1"/>
    <col min="14600" max="14600" width="28.28515625" customWidth="1"/>
    <col min="14601" max="14601" width="20.42578125" customWidth="1"/>
    <col min="14602" max="14602" width="22.28515625" customWidth="1"/>
    <col min="14603" max="14603" width="20.28515625" customWidth="1"/>
    <col min="14849" max="14849" width="0" hidden="1" customWidth="1"/>
    <col min="14852" max="14852" width="18.5703125" customWidth="1"/>
    <col min="14853" max="14853" width="54.140625" customWidth="1"/>
    <col min="14854" max="14854" width="12.7109375" customWidth="1"/>
    <col min="14855" max="14855" width="6.85546875" customWidth="1"/>
    <col min="14856" max="14856" width="28.28515625" customWidth="1"/>
    <col min="14857" max="14857" width="20.42578125" customWidth="1"/>
    <col min="14858" max="14858" width="22.28515625" customWidth="1"/>
    <col min="14859" max="14859" width="20.28515625" customWidth="1"/>
    <col min="15105" max="15105" width="0" hidden="1" customWidth="1"/>
    <col min="15108" max="15108" width="18.5703125" customWidth="1"/>
    <col min="15109" max="15109" width="54.140625" customWidth="1"/>
    <col min="15110" max="15110" width="12.7109375" customWidth="1"/>
    <col min="15111" max="15111" width="6.85546875" customWidth="1"/>
    <col min="15112" max="15112" width="28.28515625" customWidth="1"/>
    <col min="15113" max="15113" width="20.42578125" customWidth="1"/>
    <col min="15114" max="15114" width="22.28515625" customWidth="1"/>
    <col min="15115" max="15115" width="20.28515625" customWidth="1"/>
    <col min="15361" max="15361" width="0" hidden="1" customWidth="1"/>
    <col min="15364" max="15364" width="18.5703125" customWidth="1"/>
    <col min="15365" max="15365" width="54.140625" customWidth="1"/>
    <col min="15366" max="15366" width="12.7109375" customWidth="1"/>
    <col min="15367" max="15367" width="6.85546875" customWidth="1"/>
    <col min="15368" max="15368" width="28.28515625" customWidth="1"/>
    <col min="15369" max="15369" width="20.42578125" customWidth="1"/>
    <col min="15370" max="15370" width="22.28515625" customWidth="1"/>
    <col min="15371" max="15371" width="20.28515625" customWidth="1"/>
    <col min="15617" max="15617" width="0" hidden="1" customWidth="1"/>
    <col min="15620" max="15620" width="18.5703125" customWidth="1"/>
    <col min="15621" max="15621" width="54.140625" customWidth="1"/>
    <col min="15622" max="15622" width="12.7109375" customWidth="1"/>
    <col min="15623" max="15623" width="6.85546875" customWidth="1"/>
    <col min="15624" max="15624" width="28.28515625" customWidth="1"/>
    <col min="15625" max="15625" width="20.42578125" customWidth="1"/>
    <col min="15626" max="15626" width="22.28515625" customWidth="1"/>
    <col min="15627" max="15627" width="20.28515625" customWidth="1"/>
    <col min="15873" max="15873" width="0" hidden="1" customWidth="1"/>
    <col min="15876" max="15876" width="18.5703125" customWidth="1"/>
    <col min="15877" max="15877" width="54.140625" customWidth="1"/>
    <col min="15878" max="15878" width="12.7109375" customWidth="1"/>
    <col min="15879" max="15879" width="6.85546875" customWidth="1"/>
    <col min="15880" max="15880" width="28.28515625" customWidth="1"/>
    <col min="15881" max="15881" width="20.42578125" customWidth="1"/>
    <col min="15882" max="15882" width="22.28515625" customWidth="1"/>
    <col min="15883" max="15883" width="20.28515625" customWidth="1"/>
    <col min="16129" max="16129" width="0" hidden="1" customWidth="1"/>
    <col min="16132" max="16132" width="18.5703125" customWidth="1"/>
    <col min="16133" max="16133" width="54.140625" customWidth="1"/>
    <col min="16134" max="16134" width="12.7109375" customWidth="1"/>
    <col min="16135" max="16135" width="6.85546875" customWidth="1"/>
    <col min="16136" max="16136" width="28.28515625" customWidth="1"/>
    <col min="16137" max="16137" width="20.42578125" customWidth="1"/>
    <col min="16138" max="16138" width="22.28515625" customWidth="1"/>
    <col min="16139" max="16139" width="20.28515625" customWidth="1"/>
  </cols>
  <sheetData>
    <row r="1" spans="2:14" ht="33.75" customHeight="1" thickBot="1" x14ac:dyDescent="0.65">
      <c r="B1" s="28" t="s">
        <v>60</v>
      </c>
    </row>
    <row r="2" spans="2:14" ht="26.25" customHeight="1" thickBot="1" x14ac:dyDescent="0.45">
      <c r="B2" s="29"/>
      <c r="H2" s="30" t="s">
        <v>61</v>
      </c>
      <c r="I2" s="31"/>
      <c r="J2" s="32"/>
      <c r="L2" s="33" t="str">
        <f>IF(SUM(I7:I18)=0,"",IF(SUM(J7:J18)=0,"",(J7*I7+I8*J8+I9*J9+I10*J10+I11*J11+I12*J12+I13*J13+I14*J14+I15*J15+I16*J16+I17*J17+I18*J18)/SUM(J7:J18)))</f>
        <v/>
      </c>
    </row>
    <row r="3" spans="2:14" ht="23.25" x14ac:dyDescent="0.35">
      <c r="B3" s="34" t="s">
        <v>67</v>
      </c>
      <c r="I3" s="35"/>
      <c r="J3" s="35"/>
      <c r="K3" s="35"/>
    </row>
    <row r="4" spans="2:14" ht="17.45" customHeight="1" x14ac:dyDescent="0.35">
      <c r="D4" s="36"/>
      <c r="I4" s="35"/>
      <c r="J4" s="37"/>
      <c r="K4" s="37"/>
    </row>
    <row r="5" spans="2:14" s="35" customFormat="1" ht="6.6" customHeight="1" thickBot="1" x14ac:dyDescent="0.3">
      <c r="L5"/>
      <c r="M5"/>
      <c r="N5"/>
    </row>
    <row r="6" spans="2:14" ht="18.75" thickBot="1" x14ac:dyDescent="0.3">
      <c r="B6" s="38" t="s">
        <v>71</v>
      </c>
      <c r="C6" s="39"/>
      <c r="D6" s="39"/>
      <c r="E6" s="39"/>
      <c r="H6" s="40" t="s">
        <v>62</v>
      </c>
      <c r="I6" s="41" t="s">
        <v>63</v>
      </c>
      <c r="J6" s="42" t="s">
        <v>66</v>
      </c>
    </row>
    <row r="7" spans="2:14" ht="18" x14ac:dyDescent="0.25">
      <c r="F7" s="35"/>
      <c r="G7" s="35"/>
      <c r="H7" s="43">
        <v>1</v>
      </c>
      <c r="I7" s="44"/>
      <c r="J7" s="45"/>
    </row>
    <row r="8" spans="2:14" ht="20.25" x14ac:dyDescent="0.3">
      <c r="B8" s="46"/>
      <c r="C8" s="35"/>
      <c r="D8" s="35"/>
      <c r="E8" s="35"/>
      <c r="F8" s="35"/>
      <c r="G8" s="35"/>
      <c r="H8" s="47">
        <v>2</v>
      </c>
      <c r="I8" s="48"/>
      <c r="J8" s="49"/>
    </row>
    <row r="9" spans="2:14" ht="18" x14ac:dyDescent="0.25">
      <c r="B9" s="50" t="s">
        <v>70</v>
      </c>
      <c r="C9" s="51"/>
      <c r="D9" s="51"/>
      <c r="E9" s="51"/>
      <c r="F9" s="51"/>
      <c r="G9" s="35"/>
      <c r="H9" s="47">
        <v>3</v>
      </c>
      <c r="I9" s="48"/>
      <c r="J9" s="49"/>
    </row>
    <row r="10" spans="2:14" ht="18" x14ac:dyDescent="0.25">
      <c r="H10" s="47">
        <v>4</v>
      </c>
      <c r="I10" s="48"/>
      <c r="J10" s="49"/>
    </row>
    <row r="11" spans="2:14" ht="18" x14ac:dyDescent="0.25">
      <c r="B11" s="35"/>
      <c r="C11" s="35"/>
      <c r="D11" s="35"/>
      <c r="E11" s="35"/>
      <c r="F11" s="35"/>
      <c r="G11" s="35"/>
      <c r="H11" s="47">
        <v>5</v>
      </c>
      <c r="I11" s="48"/>
      <c r="J11" s="49"/>
    </row>
    <row r="12" spans="2:14" ht="20.25" x14ac:dyDescent="0.3">
      <c r="B12" s="46"/>
      <c r="C12" s="35"/>
      <c r="G12" s="35"/>
      <c r="H12" s="47">
        <v>6</v>
      </c>
      <c r="I12" s="48"/>
      <c r="J12" s="49"/>
    </row>
    <row r="13" spans="2:14" ht="20.25" x14ac:dyDescent="0.3">
      <c r="B13" s="46"/>
      <c r="C13" s="35"/>
      <c r="F13" s="52"/>
      <c r="G13" s="35"/>
      <c r="H13" s="47">
        <v>7</v>
      </c>
      <c r="I13" s="48"/>
      <c r="J13" s="49"/>
    </row>
    <row r="14" spans="2:14" ht="18" x14ac:dyDescent="0.25">
      <c r="G14" s="35"/>
      <c r="H14" s="47">
        <v>8</v>
      </c>
      <c r="I14" s="48"/>
      <c r="J14" s="49"/>
    </row>
    <row r="15" spans="2:14" ht="18" x14ac:dyDescent="0.25">
      <c r="B15" s="35"/>
      <c r="C15" s="35"/>
      <c r="G15" s="35"/>
      <c r="H15" s="47">
        <v>9</v>
      </c>
      <c r="I15" s="48"/>
      <c r="J15" s="49"/>
    </row>
    <row r="16" spans="2:14" ht="20.25" customHeight="1" x14ac:dyDescent="0.25">
      <c r="B16" s="53"/>
      <c r="C16" s="54"/>
      <c r="D16" s="55"/>
      <c r="G16" s="35"/>
      <c r="H16" s="47">
        <v>10</v>
      </c>
      <c r="I16" s="48"/>
      <c r="J16" s="49"/>
    </row>
    <row r="17" spans="2:11" ht="24.75" customHeight="1" x14ac:dyDescent="0.4">
      <c r="B17" s="75" t="s">
        <v>64</v>
      </c>
      <c r="C17" s="56"/>
      <c r="D17" s="57"/>
      <c r="E17" s="35"/>
      <c r="F17" s="35"/>
      <c r="G17" s="35"/>
      <c r="H17" s="47">
        <v>11</v>
      </c>
      <c r="I17" s="48"/>
      <c r="J17" s="49"/>
    </row>
    <row r="18" spans="2:11" ht="18.75" thickBot="1" x14ac:dyDescent="0.3">
      <c r="B18" s="58"/>
      <c r="C18" s="56"/>
      <c r="D18" s="57"/>
      <c r="E18" s="35"/>
      <c r="F18" s="35"/>
      <c r="G18" s="35"/>
      <c r="H18" s="59">
        <v>12</v>
      </c>
      <c r="I18" s="60"/>
      <c r="J18" s="61"/>
    </row>
    <row r="19" spans="2:11" ht="3" customHeight="1" thickBot="1" x14ac:dyDescent="0.3">
      <c r="B19" s="58"/>
      <c r="C19" s="56"/>
      <c r="D19" s="57"/>
      <c r="E19" s="35"/>
      <c r="F19" s="35"/>
      <c r="G19" s="35"/>
      <c r="H19" s="62"/>
      <c r="I19" s="62"/>
      <c r="J19" s="62"/>
      <c r="K19" s="35"/>
    </row>
    <row r="20" spans="2:11" ht="21" customHeight="1" thickTop="1" thickBot="1" x14ac:dyDescent="0.35">
      <c r="B20" s="63" t="s">
        <v>68</v>
      </c>
      <c r="C20" s="64"/>
      <c r="D20" s="65">
        <v>0</v>
      </c>
      <c r="E20" s="66"/>
      <c r="F20" s="35"/>
      <c r="G20" s="35"/>
      <c r="H20" s="35"/>
      <c r="I20" s="35"/>
      <c r="J20" s="35"/>
      <c r="K20" s="35"/>
    </row>
    <row r="21" spans="2:11" ht="20.25" thickTop="1" thickBot="1" x14ac:dyDescent="0.35">
      <c r="B21" s="63"/>
      <c r="C21" s="64"/>
      <c r="D21" s="67"/>
      <c r="E21" s="66"/>
      <c r="H21" s="35"/>
      <c r="I21" s="35"/>
      <c r="J21" s="35"/>
      <c r="K21" s="35"/>
    </row>
    <row r="22" spans="2:11" ht="19.5" customHeight="1" thickTop="1" thickBot="1" x14ac:dyDescent="0.35">
      <c r="B22" s="63" t="s">
        <v>69</v>
      </c>
      <c r="C22" s="64"/>
      <c r="D22" s="65">
        <v>0</v>
      </c>
      <c r="E22" s="66"/>
      <c r="H22" s="35"/>
      <c r="I22" s="35"/>
      <c r="J22" s="35"/>
      <c r="K22" s="35"/>
    </row>
    <row r="23" spans="2:11" ht="20.25" thickTop="1" thickBot="1" x14ac:dyDescent="0.35">
      <c r="B23" s="63"/>
      <c r="C23" s="64"/>
      <c r="D23" s="67"/>
      <c r="E23" s="66"/>
      <c r="H23" s="35"/>
      <c r="I23" s="35"/>
      <c r="J23" s="35"/>
      <c r="K23" s="35"/>
    </row>
    <row r="24" spans="2:11" ht="20.25" thickTop="1" thickBot="1" x14ac:dyDescent="0.35">
      <c r="B24" s="63" t="s">
        <v>65</v>
      </c>
      <c r="C24" s="64"/>
      <c r="D24" s="68">
        <f>IF(D20="","",D20*D22)</f>
        <v>0</v>
      </c>
      <c r="E24" s="66"/>
      <c r="H24" s="35"/>
      <c r="I24" s="35"/>
      <c r="J24" s="35"/>
      <c r="K24" s="35"/>
    </row>
    <row r="25" spans="2:11" ht="18.75" thickTop="1" x14ac:dyDescent="0.25">
      <c r="B25" s="69"/>
      <c r="C25" s="70"/>
      <c r="D25" s="71"/>
      <c r="E25" s="66"/>
      <c r="H25" s="35"/>
      <c r="I25" s="35"/>
      <c r="J25" s="35"/>
      <c r="K25" s="35"/>
    </row>
    <row r="26" spans="2:11" ht="18" x14ac:dyDescent="0.25">
      <c r="C26" s="36"/>
      <c r="D26" s="66"/>
      <c r="E26" s="66"/>
      <c r="H26" s="35"/>
      <c r="I26" s="35"/>
      <c r="J26" s="35"/>
      <c r="K26" s="35"/>
    </row>
    <row r="27" spans="2:11" ht="18" x14ac:dyDescent="0.25">
      <c r="C27" s="36"/>
      <c r="D27" s="66"/>
      <c r="E27" s="66"/>
      <c r="H27" s="35"/>
      <c r="I27" s="35"/>
      <c r="J27" s="35"/>
      <c r="K27" s="35"/>
    </row>
    <row r="28" spans="2:11" ht="18" x14ac:dyDescent="0.25">
      <c r="C28" s="36"/>
      <c r="D28" s="66"/>
      <c r="E28" s="66"/>
      <c r="H28" s="35"/>
      <c r="I28" s="35"/>
      <c r="J28" s="35"/>
      <c r="K28" s="35"/>
    </row>
    <row r="29" spans="2:11" ht="18" x14ac:dyDescent="0.25">
      <c r="C29" s="36"/>
      <c r="D29" s="66"/>
      <c r="E29" s="66"/>
      <c r="H29" s="35"/>
      <c r="I29" s="35"/>
      <c r="J29" s="35"/>
      <c r="K29" s="35"/>
    </row>
    <row r="30" spans="2:11" ht="18" x14ac:dyDescent="0.25">
      <c r="C30" s="36"/>
      <c r="D30" s="66"/>
      <c r="E30" s="66"/>
      <c r="H30" s="35"/>
      <c r="I30" s="35"/>
      <c r="J30" s="35"/>
      <c r="K30" s="35"/>
    </row>
    <row r="31" spans="2:11" ht="18" x14ac:dyDescent="0.25">
      <c r="C31" s="36"/>
      <c r="D31" s="66"/>
      <c r="E31" s="66"/>
      <c r="H31" s="35"/>
      <c r="I31" s="35"/>
      <c r="J31" s="35"/>
      <c r="K31" s="35"/>
    </row>
    <row r="32" spans="2:11" ht="18" x14ac:dyDescent="0.25">
      <c r="C32" s="36"/>
      <c r="D32" s="66"/>
      <c r="E32" s="66"/>
      <c r="H32" s="35"/>
      <c r="I32" s="35"/>
      <c r="J32" s="35"/>
      <c r="K32" s="35"/>
    </row>
    <row r="33" spans="2:11" ht="18" x14ac:dyDescent="0.25">
      <c r="C33" s="36"/>
      <c r="D33" s="66"/>
      <c r="E33" s="66"/>
      <c r="H33" s="35"/>
      <c r="I33" s="35"/>
      <c r="J33" s="35"/>
      <c r="K33" s="35"/>
    </row>
    <row r="34" spans="2:11" ht="3.6" customHeight="1" x14ac:dyDescent="0.25">
      <c r="B34" s="72"/>
      <c r="C34" s="72"/>
      <c r="D34" s="72"/>
      <c r="E34" s="72"/>
      <c r="H34" s="35"/>
      <c r="I34" s="35"/>
      <c r="J34" s="35"/>
      <c r="K34" s="35"/>
    </row>
    <row r="35" spans="2:11" s="73" customFormat="1" ht="15.75" x14ac:dyDescent="0.25">
      <c r="B35"/>
      <c r="C35"/>
      <c r="D35"/>
      <c r="E35"/>
      <c r="F35" s="72"/>
      <c r="G35" s="72"/>
      <c r="H35" s="72"/>
      <c r="I35" s="72"/>
      <c r="J35" s="72"/>
      <c r="K35" s="72"/>
    </row>
    <row r="37" spans="2:11" x14ac:dyDescent="0.25">
      <c r="D37" s="74"/>
      <c r="E37" s="74"/>
    </row>
  </sheetData>
  <sheetProtection password="CA17" sheet="1" objects="1" scenarios="1"/>
  <conditionalFormatting sqref="L2">
    <cfRule type="cellIs" dxfId="0" priority="1" stopIfTrue="1" operator="lessThan">
      <formula>100</formula>
    </cfRule>
  </conditionalFormatting>
  <dataValidations count="1">
    <dataValidation type="whole" operator="greaterThan" allowBlank="1" showInputMessage="1" showErrorMessage="1" sqref="I7:J18">
      <formula1>0</formula1>
    </dataValidation>
  </dataValidations>
  <pageMargins left="0.7" right="0.7" top="0.75" bottom="0.75" header="0.3" footer="0.3"/>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Contact entitlement STCA</vt:lpstr>
      <vt:lpstr>Contact entitlement ASTCA</vt:lpstr>
      <vt:lpstr>Actual contact</vt:lpstr>
      <vt:lpstr>Average class size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Entitlement calculator</dc:title>
  <dc:subject>Workload entitlements</dc:subject>
  <dc:creator>Rob Willetts</dc:creator>
  <cp:keywords>class size non-contact contact entilements</cp:keywords>
  <cp:lastModifiedBy>Rob Willetts</cp:lastModifiedBy>
  <cp:lastPrinted>2013-04-23T02:37:35Z</cp:lastPrinted>
  <dcterms:created xsi:type="dcterms:W3CDTF">2013-04-11T21:27:27Z</dcterms:created>
  <dcterms:modified xsi:type="dcterms:W3CDTF">2013-06-27T21:50:18Z</dcterms:modified>
  <cp:category>industrial</cp:category>
</cp:coreProperties>
</file>