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8" windowWidth="19140" windowHeight="6840"/>
  </bookViews>
  <sheets>
    <sheet name="Calculator" sheetId="3" r:id="rId1"/>
    <sheet name="Data" sheetId="1" r:id="rId2"/>
    <sheet name="pay dates 2019" sheetId="4" r:id="rId3"/>
  </sheets>
  <calcPr calcId="144525"/>
</workbook>
</file>

<file path=xl/calcChain.xml><?xml version="1.0" encoding="utf-8"?>
<calcChain xmlns="http://schemas.openxmlformats.org/spreadsheetml/2006/main">
  <c r="D4" i="4" l="1"/>
  <c r="D7" i="4"/>
  <c r="D8" i="4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6" i="4"/>
  <c r="G30" i="1"/>
  <c r="J30" i="1" s="1"/>
  <c r="I9" i="3" l="1"/>
  <c r="I25" i="3"/>
  <c r="F19" i="3"/>
  <c r="M14" i="3"/>
  <c r="N14" i="3" s="1"/>
  <c r="O14" i="3" s="1"/>
  <c r="P14" i="3" s="1"/>
  <c r="Q14" i="3" s="1"/>
  <c r="R14" i="3" s="1"/>
  <c r="S14" i="3" s="1"/>
  <c r="T14" i="3" s="1"/>
  <c r="U14" i="3" s="1"/>
  <c r="V14" i="3" s="1"/>
  <c r="W14" i="3" s="1"/>
  <c r="X14" i="3" s="1"/>
  <c r="Y14" i="3" s="1"/>
  <c r="Z14" i="3" s="1"/>
  <c r="AA14" i="3" s="1"/>
  <c r="AB14" i="3" s="1"/>
  <c r="AC14" i="3" s="1"/>
  <c r="E51" i="1" l="1"/>
  <c r="E60" i="1"/>
  <c r="E59" i="1"/>
  <c r="E58" i="1"/>
  <c r="E57" i="1"/>
  <c r="E56" i="1"/>
  <c r="E55" i="1"/>
  <c r="E54" i="1"/>
  <c r="E53" i="1"/>
  <c r="E52" i="1"/>
  <c r="AG51" i="1"/>
  <c r="AG52" i="1" s="1"/>
  <c r="I50" i="1"/>
  <c r="J50" i="1" s="1"/>
  <c r="K50" i="1" s="1"/>
  <c r="L50" i="1" s="1"/>
  <c r="M50" i="1" s="1"/>
  <c r="N50" i="1" s="1"/>
  <c r="O50" i="1" s="1"/>
  <c r="P50" i="1" s="1"/>
  <c r="Q50" i="1" s="1"/>
  <c r="R50" i="1" s="1"/>
  <c r="S50" i="1" s="1"/>
  <c r="T50" i="1" s="1"/>
  <c r="U50" i="1" s="1"/>
  <c r="V50" i="1" s="1"/>
  <c r="W50" i="1" s="1"/>
  <c r="X50" i="1" s="1"/>
  <c r="Y50" i="1" s="1"/>
  <c r="Z50" i="1" s="1"/>
  <c r="AA50" i="1" s="1"/>
  <c r="AB50" i="1" s="1"/>
  <c r="AC50" i="1" s="1"/>
  <c r="AG34" i="1"/>
  <c r="AG35" i="1" s="1"/>
  <c r="I33" i="1"/>
  <c r="J33" i="1" s="1"/>
  <c r="K33" i="1" s="1"/>
  <c r="L33" i="1" s="1"/>
  <c r="M33" i="1" s="1"/>
  <c r="N33" i="1" s="1"/>
  <c r="O33" i="1" s="1"/>
  <c r="P33" i="1" s="1"/>
  <c r="Q33" i="1" s="1"/>
  <c r="R33" i="1" s="1"/>
  <c r="S33" i="1" s="1"/>
  <c r="T33" i="1" s="1"/>
  <c r="U33" i="1" s="1"/>
  <c r="V33" i="1" s="1"/>
  <c r="W33" i="1" s="1"/>
  <c r="X33" i="1" s="1"/>
  <c r="Y33" i="1" s="1"/>
  <c r="Z33" i="1" s="1"/>
  <c r="AA33" i="1" s="1"/>
  <c r="AB33" i="1" s="1"/>
  <c r="AC33" i="1" s="1"/>
  <c r="G29" i="1"/>
  <c r="K30" i="1" s="1"/>
  <c r="H19" i="1"/>
  <c r="H20" i="1"/>
  <c r="H21" i="1"/>
  <c r="H22" i="1"/>
  <c r="H23" i="1"/>
  <c r="H24" i="1"/>
  <c r="H25" i="1"/>
  <c r="H26" i="1"/>
  <c r="G20" i="1"/>
  <c r="G21" i="1"/>
  <c r="G22" i="1"/>
  <c r="G23" i="1"/>
  <c r="G24" i="1"/>
  <c r="G25" i="1"/>
  <c r="G26" i="1"/>
  <c r="G19" i="1"/>
  <c r="I6" i="1"/>
  <c r="I23" i="1" s="1"/>
  <c r="E16" i="1"/>
  <c r="F16" i="1" s="1"/>
  <c r="F60" i="1" s="1"/>
  <c r="E15" i="1"/>
  <c r="F15" i="1" s="1"/>
  <c r="F59" i="1" s="1"/>
  <c r="AG7" i="1"/>
  <c r="E8" i="1"/>
  <c r="E9" i="1"/>
  <c r="E10" i="1"/>
  <c r="E11" i="1"/>
  <c r="E12" i="1"/>
  <c r="E13" i="1"/>
  <c r="E14" i="1"/>
  <c r="E7" i="1"/>
  <c r="I24" i="1" l="1"/>
  <c r="I25" i="1"/>
  <c r="G16" i="1"/>
  <c r="G43" i="1" s="1"/>
  <c r="G15" i="1"/>
  <c r="H15" i="1" s="1"/>
  <c r="I15" i="1" s="1"/>
  <c r="J15" i="1" s="1"/>
  <c r="K15" i="1" s="1"/>
  <c r="L15" i="1" s="1"/>
  <c r="M15" i="1" s="1"/>
  <c r="N15" i="1" s="1"/>
  <c r="O15" i="1" s="1"/>
  <c r="P15" i="1" s="1"/>
  <c r="Q15" i="1" s="1"/>
  <c r="R15" i="1" s="1"/>
  <c r="S15" i="1" s="1"/>
  <c r="T15" i="1" s="1"/>
  <c r="U15" i="1" s="1"/>
  <c r="V15" i="1" s="1"/>
  <c r="W15" i="1" s="1"/>
  <c r="X15" i="1" s="1"/>
  <c r="Y15" i="1" s="1"/>
  <c r="Z15" i="1" s="1"/>
  <c r="AA15" i="1" s="1"/>
  <c r="AB15" i="1" s="1"/>
  <c r="AC15" i="1" s="1"/>
  <c r="AC59" i="1" s="1"/>
  <c r="G59" i="1"/>
  <c r="AB59" i="1"/>
  <c r="J6" i="1"/>
  <c r="I20" i="1"/>
  <c r="G8" i="1"/>
  <c r="G52" i="1" s="1"/>
  <c r="I26" i="1"/>
  <c r="I22" i="1"/>
  <c r="I19" i="1"/>
  <c r="I7" i="1" s="1"/>
  <c r="I51" i="1" s="1"/>
  <c r="AG8" i="1"/>
  <c r="G9" i="1" s="1"/>
  <c r="G11" i="1"/>
  <c r="G55" i="1" s="1"/>
  <c r="H14" i="1"/>
  <c r="I21" i="1"/>
  <c r="AG53" i="1"/>
  <c r="AG54" i="1"/>
  <c r="N42" i="1"/>
  <c r="F42" i="1"/>
  <c r="M42" i="1"/>
  <c r="F43" i="1"/>
  <c r="AG36" i="1"/>
  <c r="AG37" i="1"/>
  <c r="F8" i="1"/>
  <c r="F9" i="1"/>
  <c r="F14" i="1"/>
  <c r="F10" i="1"/>
  <c r="N10" i="3" l="1"/>
  <c r="H13" i="1"/>
  <c r="H57" i="1" s="1"/>
  <c r="J59" i="1"/>
  <c r="G42" i="1"/>
  <c r="P59" i="1"/>
  <c r="I14" i="1"/>
  <c r="I58" i="1" s="1"/>
  <c r="I59" i="1"/>
  <c r="L42" i="1"/>
  <c r="I11" i="1"/>
  <c r="I55" i="1" s="1"/>
  <c r="L59" i="1"/>
  <c r="I34" i="1"/>
  <c r="R59" i="1"/>
  <c r="O59" i="1"/>
  <c r="H40" i="1"/>
  <c r="T59" i="1"/>
  <c r="G38" i="1"/>
  <c r="G13" i="1"/>
  <c r="G57" i="1" s="1"/>
  <c r="Y59" i="1"/>
  <c r="G53" i="1"/>
  <c r="G36" i="1"/>
  <c r="H41" i="1"/>
  <c r="H58" i="1"/>
  <c r="AG10" i="1"/>
  <c r="I13" i="1"/>
  <c r="I10" i="1"/>
  <c r="H59" i="1"/>
  <c r="U59" i="1"/>
  <c r="AA59" i="1"/>
  <c r="G35" i="1"/>
  <c r="F7" i="1"/>
  <c r="F51" i="1" s="1"/>
  <c r="G12" i="1"/>
  <c r="F36" i="1"/>
  <c r="F53" i="1"/>
  <c r="F12" i="1"/>
  <c r="H8" i="1"/>
  <c r="N59" i="1"/>
  <c r="X59" i="1"/>
  <c r="K59" i="1"/>
  <c r="I41" i="1"/>
  <c r="I9" i="1"/>
  <c r="G14" i="1"/>
  <c r="I12" i="1"/>
  <c r="V59" i="1"/>
  <c r="M59" i="1"/>
  <c r="S59" i="1"/>
  <c r="H16" i="1"/>
  <c r="G60" i="1"/>
  <c r="F37" i="1"/>
  <c r="F54" i="1"/>
  <c r="F41" i="1"/>
  <c r="F58" i="1"/>
  <c r="F35" i="1"/>
  <c r="F52" i="1"/>
  <c r="AG9" i="1"/>
  <c r="K42" i="1"/>
  <c r="G40" i="1"/>
  <c r="F11" i="1"/>
  <c r="I42" i="1"/>
  <c r="J42" i="1"/>
  <c r="H42" i="1"/>
  <c r="H10" i="1"/>
  <c r="G10" i="1"/>
  <c r="Z59" i="1"/>
  <c r="Q59" i="1"/>
  <c r="W59" i="1"/>
  <c r="F13" i="1"/>
  <c r="H7" i="1"/>
  <c r="G7" i="1"/>
  <c r="H11" i="1"/>
  <c r="I8" i="1"/>
  <c r="H9" i="1"/>
  <c r="H12" i="1"/>
  <c r="K6" i="1"/>
  <c r="J19" i="1"/>
  <c r="J7" i="1" s="1"/>
  <c r="J20" i="1"/>
  <c r="J8" i="1" s="1"/>
  <c r="J24" i="1"/>
  <c r="J12" i="1" s="1"/>
  <c r="J23" i="1"/>
  <c r="J11" i="1" s="1"/>
  <c r="J21" i="1"/>
  <c r="J9" i="1" s="1"/>
  <c r="J25" i="1"/>
  <c r="J13" i="1" s="1"/>
  <c r="J22" i="1"/>
  <c r="J10" i="1" s="1"/>
  <c r="J26" i="1"/>
  <c r="J14" i="1" s="1"/>
  <c r="O42" i="1"/>
  <c r="P42" i="1" s="1"/>
  <c r="Q42" i="1" s="1"/>
  <c r="R42" i="1" s="1"/>
  <c r="S42" i="1" s="1"/>
  <c r="T42" i="1" s="1"/>
  <c r="U42" i="1" s="1"/>
  <c r="V42" i="1" s="1"/>
  <c r="W42" i="1" s="1"/>
  <c r="X42" i="1" s="1"/>
  <c r="Y42" i="1" s="1"/>
  <c r="Z42" i="1" s="1"/>
  <c r="AA42" i="1" s="1"/>
  <c r="AB42" i="1" s="1"/>
  <c r="AC42" i="1" s="1"/>
  <c r="N25" i="3" l="1"/>
  <c r="N26" i="3"/>
  <c r="N9" i="3"/>
  <c r="I38" i="1"/>
  <c r="I35" i="1"/>
  <c r="I52" i="1"/>
  <c r="I54" i="1"/>
  <c r="I37" i="1"/>
  <c r="I57" i="1"/>
  <c r="I40" i="1"/>
  <c r="H54" i="1"/>
  <c r="H37" i="1"/>
  <c r="J40" i="1"/>
  <c r="J57" i="1"/>
  <c r="H36" i="1"/>
  <c r="H53" i="1"/>
  <c r="G41" i="1"/>
  <c r="G58" i="1"/>
  <c r="J38" i="1"/>
  <c r="J55" i="1"/>
  <c r="G54" i="1"/>
  <c r="G37" i="1"/>
  <c r="J39" i="1"/>
  <c r="J56" i="1"/>
  <c r="I16" i="1"/>
  <c r="H43" i="1"/>
  <c r="H60" i="1"/>
  <c r="J35" i="1"/>
  <c r="J52" i="1"/>
  <c r="H34" i="1"/>
  <c r="H51" i="1"/>
  <c r="J41" i="1"/>
  <c r="J58" i="1"/>
  <c r="F34" i="1"/>
  <c r="H52" i="1"/>
  <c r="H35" i="1"/>
  <c r="J36" i="1"/>
  <c r="J53" i="1"/>
  <c r="I53" i="1"/>
  <c r="I36" i="1"/>
  <c r="H38" i="1"/>
  <c r="H55" i="1"/>
  <c r="G56" i="1"/>
  <c r="G39" i="1"/>
  <c r="G34" i="1"/>
  <c r="G51" i="1"/>
  <c r="J34" i="1"/>
  <c r="J51" i="1"/>
  <c r="F40" i="1"/>
  <c r="F57" i="1"/>
  <c r="J37" i="1"/>
  <c r="J54" i="1"/>
  <c r="H39" i="1"/>
  <c r="H56" i="1"/>
  <c r="F38" i="1"/>
  <c r="F55" i="1"/>
  <c r="I56" i="1"/>
  <c r="I39" i="1"/>
  <c r="F56" i="1"/>
  <c r="F39" i="1"/>
  <c r="L6" i="1"/>
  <c r="K20" i="1"/>
  <c r="K8" i="1" s="1"/>
  <c r="K23" i="1"/>
  <c r="K11" i="1" s="1"/>
  <c r="K24" i="1"/>
  <c r="K22" i="1"/>
  <c r="K10" i="1" s="1"/>
  <c r="K26" i="1"/>
  <c r="K14" i="1" s="1"/>
  <c r="K19" i="1"/>
  <c r="K7" i="1" s="1"/>
  <c r="K21" i="1"/>
  <c r="K9" i="1" s="1"/>
  <c r="K25" i="1"/>
  <c r="K13" i="1" s="1"/>
  <c r="K36" i="1" l="1"/>
  <c r="K53" i="1"/>
  <c r="K34" i="1"/>
  <c r="K51" i="1"/>
  <c r="J16" i="1"/>
  <c r="I60" i="1"/>
  <c r="I43" i="1"/>
  <c r="K12" i="1"/>
  <c r="K56" i="1" s="1"/>
  <c r="K35" i="1"/>
  <c r="K52" i="1"/>
  <c r="K41" i="1"/>
  <c r="K58" i="1"/>
  <c r="K37" i="1"/>
  <c r="K54" i="1"/>
  <c r="K38" i="1"/>
  <c r="K55" i="1"/>
  <c r="K40" i="1"/>
  <c r="K57" i="1"/>
  <c r="M6" i="1"/>
  <c r="L19" i="1"/>
  <c r="L7" i="1" s="1"/>
  <c r="L22" i="1"/>
  <c r="L10" i="1" s="1"/>
  <c r="L26" i="1"/>
  <c r="L14" i="1" s="1"/>
  <c r="L21" i="1"/>
  <c r="L9" i="1" s="1"/>
  <c r="L20" i="1"/>
  <c r="L8" i="1" s="1"/>
  <c r="L23" i="1"/>
  <c r="L11" i="1" s="1"/>
  <c r="L25" i="1"/>
  <c r="L13" i="1" s="1"/>
  <c r="L24" i="1"/>
  <c r="L12" i="1" s="1"/>
  <c r="K39" i="1" l="1"/>
  <c r="L36" i="1"/>
  <c r="L53" i="1"/>
  <c r="L34" i="1"/>
  <c r="L51" i="1"/>
  <c r="K16" i="1"/>
  <c r="J60" i="1"/>
  <c r="J43" i="1"/>
  <c r="L39" i="1"/>
  <c r="L56" i="1"/>
  <c r="L40" i="1"/>
  <c r="L57" i="1"/>
  <c r="L41" i="1"/>
  <c r="L58" i="1"/>
  <c r="L37" i="1"/>
  <c r="L54" i="1"/>
  <c r="L38" i="1"/>
  <c r="L55" i="1"/>
  <c r="L35" i="1"/>
  <c r="L52" i="1"/>
  <c r="N6" i="1"/>
  <c r="M20" i="1"/>
  <c r="M8" i="1" s="1"/>
  <c r="M21" i="1"/>
  <c r="M9" i="1" s="1"/>
  <c r="M25" i="1"/>
  <c r="M13" i="1" s="1"/>
  <c r="M24" i="1"/>
  <c r="M12" i="1" s="1"/>
  <c r="M22" i="1"/>
  <c r="M10" i="1" s="1"/>
  <c r="M26" i="1"/>
  <c r="M14" i="1" s="1"/>
  <c r="M19" i="1"/>
  <c r="M7" i="1" s="1"/>
  <c r="M23" i="1"/>
  <c r="M11" i="1" s="1"/>
  <c r="M39" i="1" l="1"/>
  <c r="M56" i="1"/>
  <c r="M36" i="1"/>
  <c r="M53" i="1"/>
  <c r="M35" i="1"/>
  <c r="M52" i="1"/>
  <c r="L16" i="1"/>
  <c r="K60" i="1"/>
  <c r="K43" i="1"/>
  <c r="M40" i="1"/>
  <c r="M57" i="1"/>
  <c r="M38" i="1"/>
  <c r="M55" i="1"/>
  <c r="M34" i="1"/>
  <c r="M51" i="1"/>
  <c r="M41" i="1"/>
  <c r="M58" i="1"/>
  <c r="M37" i="1"/>
  <c r="M54" i="1"/>
  <c r="O6" i="1"/>
  <c r="N19" i="1"/>
  <c r="N7" i="1" s="1"/>
  <c r="N24" i="1"/>
  <c r="N12" i="1" s="1"/>
  <c r="N21" i="1"/>
  <c r="N9" i="1" s="1"/>
  <c r="N25" i="1"/>
  <c r="N13" i="1" s="1"/>
  <c r="N23" i="1"/>
  <c r="N11" i="1" s="1"/>
  <c r="N20" i="1"/>
  <c r="N8" i="1" s="1"/>
  <c r="N22" i="1"/>
  <c r="N10" i="1" s="1"/>
  <c r="N26" i="1"/>
  <c r="N14" i="1" s="1"/>
  <c r="N40" i="1" l="1"/>
  <c r="N57" i="1"/>
  <c r="N36" i="1"/>
  <c r="N53" i="1"/>
  <c r="M16" i="1"/>
  <c r="L43" i="1"/>
  <c r="L60" i="1"/>
  <c r="N39" i="1"/>
  <c r="N56" i="1"/>
  <c r="N34" i="1"/>
  <c r="N51" i="1"/>
  <c r="N41" i="1"/>
  <c r="N58" i="1"/>
  <c r="N35" i="1"/>
  <c r="N52" i="1"/>
  <c r="N37" i="1"/>
  <c r="N54" i="1"/>
  <c r="N38" i="1"/>
  <c r="N55" i="1"/>
  <c r="P6" i="1"/>
  <c r="O20" i="1"/>
  <c r="O8" i="1" s="1"/>
  <c r="O19" i="1"/>
  <c r="O7" i="1" s="1"/>
  <c r="O23" i="1"/>
  <c r="O11" i="1" s="1"/>
  <c r="O22" i="1"/>
  <c r="O10" i="1" s="1"/>
  <c r="O26" i="1"/>
  <c r="O14" i="1" s="1"/>
  <c r="O24" i="1"/>
  <c r="O12" i="1" s="1"/>
  <c r="O21" i="1"/>
  <c r="O9" i="1" s="1"/>
  <c r="O25" i="1"/>
  <c r="O13" i="1" s="1"/>
  <c r="O35" i="1" l="1"/>
  <c r="O52" i="1"/>
  <c r="N16" i="1"/>
  <c r="M60" i="1"/>
  <c r="M43" i="1"/>
  <c r="O38" i="1"/>
  <c r="O55" i="1"/>
  <c r="O40" i="1"/>
  <c r="O57" i="1"/>
  <c r="O37" i="1"/>
  <c r="O54" i="1"/>
  <c r="O34" i="1"/>
  <c r="O51" i="1"/>
  <c r="O36" i="1"/>
  <c r="O53" i="1"/>
  <c r="O39" i="1"/>
  <c r="O56" i="1"/>
  <c r="O41" i="1"/>
  <c r="O58" i="1"/>
  <c r="Q6" i="1"/>
  <c r="P19" i="1"/>
  <c r="P7" i="1" s="1"/>
  <c r="P22" i="1"/>
  <c r="P10" i="1" s="1"/>
  <c r="P26" i="1"/>
  <c r="P14" i="1" s="1"/>
  <c r="P23" i="1"/>
  <c r="P11" i="1" s="1"/>
  <c r="P20" i="1"/>
  <c r="P8" i="1" s="1"/>
  <c r="P21" i="1"/>
  <c r="P9" i="1" s="1"/>
  <c r="P25" i="1"/>
  <c r="P13" i="1" s="1"/>
  <c r="P24" i="1"/>
  <c r="P12" i="1" s="1"/>
  <c r="P38" i="1" l="1"/>
  <c r="P55" i="1"/>
  <c r="P37" i="1"/>
  <c r="P54" i="1"/>
  <c r="P41" i="1"/>
  <c r="P58" i="1"/>
  <c r="P34" i="1"/>
  <c r="P51" i="1"/>
  <c r="P39" i="1"/>
  <c r="P56" i="1"/>
  <c r="P40" i="1"/>
  <c r="P57" i="1"/>
  <c r="O16" i="1"/>
  <c r="N43" i="1"/>
  <c r="O43" i="1" s="1"/>
  <c r="P43" i="1" s="1"/>
  <c r="Q43" i="1" s="1"/>
  <c r="R43" i="1" s="1"/>
  <c r="S43" i="1" s="1"/>
  <c r="T43" i="1" s="1"/>
  <c r="U43" i="1" s="1"/>
  <c r="V43" i="1" s="1"/>
  <c r="W43" i="1" s="1"/>
  <c r="X43" i="1" s="1"/>
  <c r="Y43" i="1" s="1"/>
  <c r="Z43" i="1" s="1"/>
  <c r="AA43" i="1" s="1"/>
  <c r="AB43" i="1" s="1"/>
  <c r="AC43" i="1" s="1"/>
  <c r="N60" i="1"/>
  <c r="P36" i="1"/>
  <c r="P53" i="1"/>
  <c r="P35" i="1"/>
  <c r="P52" i="1"/>
  <c r="R6" i="1"/>
  <c r="Q20" i="1"/>
  <c r="Q8" i="1" s="1"/>
  <c r="Q21" i="1"/>
  <c r="Q9" i="1" s="1"/>
  <c r="Q25" i="1"/>
  <c r="Q13" i="1" s="1"/>
  <c r="Q24" i="1"/>
  <c r="Q12" i="1" s="1"/>
  <c r="Q19" i="1"/>
  <c r="Q7" i="1" s="1"/>
  <c r="Q22" i="1"/>
  <c r="Q10" i="1" s="1"/>
  <c r="Q26" i="1"/>
  <c r="Q14" i="1" s="1"/>
  <c r="Q23" i="1"/>
  <c r="Q11" i="1" s="1"/>
  <c r="Q39" i="1" l="1"/>
  <c r="Q56" i="1"/>
  <c r="P16" i="1"/>
  <c r="O60" i="1"/>
  <c r="Q40" i="1"/>
  <c r="Q57" i="1"/>
  <c r="Q36" i="1"/>
  <c r="Q53" i="1"/>
  <c r="Q35" i="1"/>
  <c r="Q52" i="1"/>
  <c r="Q38" i="1"/>
  <c r="Q55" i="1"/>
  <c r="Q41" i="1"/>
  <c r="Q58" i="1"/>
  <c r="Q37" i="1"/>
  <c r="Q54" i="1"/>
  <c r="Q34" i="1"/>
  <c r="Q51" i="1"/>
  <c r="S6" i="1"/>
  <c r="R19" i="1"/>
  <c r="R7" i="1" s="1"/>
  <c r="R24" i="1"/>
  <c r="R12" i="1" s="1"/>
  <c r="R23" i="1"/>
  <c r="R11" i="1" s="1"/>
  <c r="R20" i="1"/>
  <c r="R8" i="1" s="1"/>
  <c r="R21" i="1"/>
  <c r="R9" i="1" s="1"/>
  <c r="R25" i="1"/>
  <c r="R13" i="1" s="1"/>
  <c r="R22" i="1"/>
  <c r="R10" i="1" s="1"/>
  <c r="R26" i="1"/>
  <c r="R14" i="1" s="1"/>
  <c r="R35" i="1" l="1"/>
  <c r="R52" i="1"/>
  <c r="R40" i="1"/>
  <c r="R57" i="1"/>
  <c r="R36" i="1"/>
  <c r="R53" i="1"/>
  <c r="R38" i="1"/>
  <c r="R55" i="1"/>
  <c r="R39" i="1"/>
  <c r="R56" i="1"/>
  <c r="R34" i="1"/>
  <c r="R51" i="1"/>
  <c r="R41" i="1"/>
  <c r="R58" i="1"/>
  <c r="Q16" i="1"/>
  <c r="P60" i="1"/>
  <c r="R37" i="1"/>
  <c r="R54" i="1"/>
  <c r="T6" i="1"/>
  <c r="S20" i="1"/>
  <c r="S8" i="1" s="1"/>
  <c r="S23" i="1"/>
  <c r="S11" i="1" s="1"/>
  <c r="S24" i="1"/>
  <c r="S12" i="1" s="1"/>
  <c r="S22" i="1"/>
  <c r="S10" i="1" s="1"/>
  <c r="S26" i="1"/>
  <c r="S14" i="1" s="1"/>
  <c r="S19" i="1"/>
  <c r="S7" i="1" s="1"/>
  <c r="S21" i="1"/>
  <c r="S9" i="1" s="1"/>
  <c r="S25" i="1"/>
  <c r="S13" i="1" s="1"/>
  <c r="S41" i="1" l="1"/>
  <c r="S58" i="1"/>
  <c r="R16" i="1"/>
  <c r="Q60" i="1"/>
  <c r="S40" i="1"/>
  <c r="S57" i="1"/>
  <c r="S36" i="1"/>
  <c r="S53" i="1"/>
  <c r="S37" i="1"/>
  <c r="S54" i="1"/>
  <c r="S39" i="1"/>
  <c r="S56" i="1"/>
  <c r="S38" i="1"/>
  <c r="S55" i="1"/>
  <c r="S35" i="1"/>
  <c r="S52" i="1"/>
  <c r="S34" i="1"/>
  <c r="S51" i="1"/>
  <c r="U6" i="1"/>
  <c r="T19" i="1"/>
  <c r="T7" i="1" s="1"/>
  <c r="T22" i="1"/>
  <c r="T10" i="1" s="1"/>
  <c r="T26" i="1"/>
  <c r="T14" i="1" s="1"/>
  <c r="T21" i="1"/>
  <c r="T9" i="1" s="1"/>
  <c r="T23" i="1"/>
  <c r="T11" i="1" s="1"/>
  <c r="T25" i="1"/>
  <c r="T13" i="1" s="1"/>
  <c r="T20" i="1"/>
  <c r="T8" i="1" s="1"/>
  <c r="T24" i="1"/>
  <c r="T12" i="1" s="1"/>
  <c r="T38" i="1" l="1"/>
  <c r="T55" i="1"/>
  <c r="T34" i="1"/>
  <c r="T51" i="1"/>
  <c r="T39" i="1"/>
  <c r="T56" i="1"/>
  <c r="T35" i="1"/>
  <c r="T52" i="1"/>
  <c r="T36" i="1"/>
  <c r="T53" i="1"/>
  <c r="T41" i="1"/>
  <c r="T58" i="1"/>
  <c r="T37" i="1"/>
  <c r="T54" i="1"/>
  <c r="S16" i="1"/>
  <c r="R60" i="1"/>
  <c r="T40" i="1"/>
  <c r="T57" i="1"/>
  <c r="V6" i="1"/>
  <c r="U19" i="1"/>
  <c r="U7" i="1" s="1"/>
  <c r="U20" i="1"/>
  <c r="U8" i="1" s="1"/>
  <c r="U21" i="1"/>
  <c r="U9" i="1" s="1"/>
  <c r="U22" i="1"/>
  <c r="U10" i="1" s="1"/>
  <c r="U23" i="1"/>
  <c r="U11" i="1" s="1"/>
  <c r="U24" i="1"/>
  <c r="U12" i="1" s="1"/>
  <c r="U25" i="1"/>
  <c r="U13" i="1" s="1"/>
  <c r="U26" i="1"/>
  <c r="U14" i="1" s="1"/>
  <c r="U38" i="1" l="1"/>
  <c r="U55" i="1"/>
  <c r="U35" i="1"/>
  <c r="U52" i="1"/>
  <c r="U34" i="1"/>
  <c r="U51" i="1"/>
  <c r="U40" i="1"/>
  <c r="U57" i="1"/>
  <c r="U37" i="1"/>
  <c r="U54" i="1"/>
  <c r="T16" i="1"/>
  <c r="S60" i="1"/>
  <c r="U36" i="1"/>
  <c r="U53" i="1"/>
  <c r="U41" i="1"/>
  <c r="U58" i="1"/>
  <c r="U39" i="1"/>
  <c r="U56" i="1"/>
  <c r="W6" i="1"/>
  <c r="V19" i="1"/>
  <c r="V7" i="1" s="1"/>
  <c r="V21" i="1"/>
  <c r="V9" i="1" s="1"/>
  <c r="V23" i="1"/>
  <c r="V11" i="1" s="1"/>
  <c r="V25" i="1"/>
  <c r="V13" i="1" s="1"/>
  <c r="V20" i="1"/>
  <c r="V8" i="1" s="1"/>
  <c r="V22" i="1"/>
  <c r="V10" i="1" s="1"/>
  <c r="V24" i="1"/>
  <c r="V12" i="1" s="1"/>
  <c r="V26" i="1"/>
  <c r="V14" i="1" s="1"/>
  <c r="V35" i="1" l="1"/>
  <c r="V52" i="1"/>
  <c r="V34" i="1"/>
  <c r="V51" i="1"/>
  <c r="U16" i="1"/>
  <c r="T60" i="1"/>
  <c r="V39" i="1"/>
  <c r="V56" i="1"/>
  <c r="V40" i="1"/>
  <c r="V57" i="1"/>
  <c r="V38" i="1"/>
  <c r="V55" i="1"/>
  <c r="V36" i="1"/>
  <c r="V53" i="1"/>
  <c r="V41" i="1"/>
  <c r="V58" i="1"/>
  <c r="V37" i="1"/>
  <c r="V54" i="1"/>
  <c r="X6" i="1"/>
  <c r="W19" i="1"/>
  <c r="W7" i="1" s="1"/>
  <c r="W20" i="1"/>
  <c r="W8" i="1" s="1"/>
  <c r="W21" i="1"/>
  <c r="W9" i="1" s="1"/>
  <c r="W22" i="1"/>
  <c r="W10" i="1" s="1"/>
  <c r="W23" i="1"/>
  <c r="W11" i="1" s="1"/>
  <c r="W24" i="1"/>
  <c r="W12" i="1" s="1"/>
  <c r="W25" i="1"/>
  <c r="W13" i="1" s="1"/>
  <c r="W26" i="1"/>
  <c r="W14" i="1" s="1"/>
  <c r="W38" i="1" l="1"/>
  <c r="W55" i="1"/>
  <c r="W36" i="1"/>
  <c r="W53" i="1"/>
  <c r="W35" i="1"/>
  <c r="W52" i="1"/>
  <c r="V16" i="1"/>
  <c r="U60" i="1"/>
  <c r="W41" i="1"/>
  <c r="W58" i="1"/>
  <c r="W40" i="1"/>
  <c r="W57" i="1"/>
  <c r="W37" i="1"/>
  <c r="W54" i="1"/>
  <c r="W34" i="1"/>
  <c r="W51" i="1"/>
  <c r="W39" i="1"/>
  <c r="W56" i="1"/>
  <c r="X19" i="1"/>
  <c r="X7" i="1" s="1"/>
  <c r="Y6" i="1"/>
  <c r="X20" i="1"/>
  <c r="X8" i="1" s="1"/>
  <c r="X24" i="1"/>
  <c r="X12" i="1" s="1"/>
  <c r="X21" i="1"/>
  <c r="X9" i="1" s="1"/>
  <c r="X23" i="1"/>
  <c r="X11" i="1" s="1"/>
  <c r="X25" i="1"/>
  <c r="X13" i="1" s="1"/>
  <c r="X22" i="1"/>
  <c r="X10" i="1" s="1"/>
  <c r="X26" i="1"/>
  <c r="X14" i="1" s="1"/>
  <c r="X38" i="1" l="1"/>
  <c r="X55" i="1"/>
  <c r="X41" i="1"/>
  <c r="X58" i="1"/>
  <c r="X37" i="1"/>
  <c r="X54" i="1"/>
  <c r="X36" i="1"/>
  <c r="X53" i="1"/>
  <c r="W16" i="1"/>
  <c r="V60" i="1"/>
  <c r="X39" i="1"/>
  <c r="X56" i="1"/>
  <c r="X35" i="1"/>
  <c r="X52" i="1"/>
  <c r="X34" i="1"/>
  <c r="X51" i="1"/>
  <c r="X40" i="1"/>
  <c r="X57" i="1"/>
  <c r="Y19" i="1"/>
  <c r="Y7" i="1" s="1"/>
  <c r="Y23" i="1"/>
  <c r="Y11" i="1" s="1"/>
  <c r="Y21" i="1"/>
  <c r="Y9" i="1" s="1"/>
  <c r="Y25" i="1"/>
  <c r="Y13" i="1" s="1"/>
  <c r="Y22" i="1"/>
  <c r="Y10" i="1" s="1"/>
  <c r="Y24" i="1"/>
  <c r="Y12" i="1" s="1"/>
  <c r="Y20" i="1"/>
  <c r="Y8" i="1" s="1"/>
  <c r="Y26" i="1"/>
  <c r="Y14" i="1" s="1"/>
  <c r="Z6" i="1"/>
  <c r="Y39" i="1" l="1"/>
  <c r="Y56" i="1"/>
  <c r="Y36" i="1"/>
  <c r="Y53" i="1"/>
  <c r="Y41" i="1"/>
  <c r="Y58" i="1"/>
  <c r="Y37" i="1"/>
  <c r="Y54" i="1"/>
  <c r="Y40" i="1"/>
  <c r="Y57" i="1"/>
  <c r="Y38" i="1"/>
  <c r="Y55" i="1"/>
  <c r="Y34" i="1"/>
  <c r="Y51" i="1"/>
  <c r="Y35" i="1"/>
  <c r="Y52" i="1"/>
  <c r="X16" i="1"/>
  <c r="W60" i="1"/>
  <c r="AA6" i="1"/>
  <c r="Z22" i="1"/>
  <c r="Z10" i="1" s="1"/>
  <c r="Z26" i="1"/>
  <c r="Z14" i="1" s="1"/>
  <c r="Z20" i="1"/>
  <c r="Z8" i="1" s="1"/>
  <c r="Z24" i="1"/>
  <c r="Z12" i="1" s="1"/>
  <c r="Z25" i="1"/>
  <c r="Z13" i="1" s="1"/>
  <c r="Z19" i="1"/>
  <c r="Z7" i="1" s="1"/>
  <c r="Z23" i="1"/>
  <c r="Z11" i="1" s="1"/>
  <c r="Z21" i="1"/>
  <c r="Z9" i="1" s="1"/>
  <c r="Z40" i="1" l="1"/>
  <c r="Z57" i="1"/>
  <c r="Z37" i="1"/>
  <c r="Z54" i="1"/>
  <c r="Z36" i="1"/>
  <c r="Z53" i="1"/>
  <c r="Z38" i="1"/>
  <c r="Z55" i="1"/>
  <c r="Z39" i="1"/>
  <c r="Z56" i="1"/>
  <c r="Z35" i="1"/>
  <c r="Z52" i="1"/>
  <c r="Z41" i="1"/>
  <c r="Z58" i="1"/>
  <c r="Z34" i="1"/>
  <c r="Z51" i="1"/>
  <c r="Y16" i="1"/>
  <c r="X60" i="1"/>
  <c r="AB6" i="1"/>
  <c r="AA21" i="1"/>
  <c r="AA9" i="1" s="1"/>
  <c r="AA25" i="1"/>
  <c r="AA13" i="1" s="1"/>
  <c r="AA19" i="1"/>
  <c r="AA7" i="1" s="1"/>
  <c r="AA23" i="1"/>
  <c r="AA11" i="1" s="1"/>
  <c r="AA20" i="1"/>
  <c r="AA8" i="1" s="1"/>
  <c r="AA22" i="1"/>
  <c r="AA10" i="1" s="1"/>
  <c r="AA26" i="1"/>
  <c r="AA14" i="1" s="1"/>
  <c r="AA24" i="1"/>
  <c r="AA12" i="1" s="1"/>
  <c r="AA35" i="1" l="1"/>
  <c r="AA52" i="1"/>
  <c r="AA39" i="1"/>
  <c r="AA56" i="1"/>
  <c r="AA41" i="1"/>
  <c r="AA58" i="1"/>
  <c r="AA38" i="1"/>
  <c r="AA55" i="1"/>
  <c r="AA34" i="1"/>
  <c r="AA51" i="1"/>
  <c r="AA40" i="1"/>
  <c r="AA57" i="1"/>
  <c r="AA36" i="1"/>
  <c r="AA53" i="1"/>
  <c r="AA37" i="1"/>
  <c r="AA54" i="1"/>
  <c r="Z16" i="1"/>
  <c r="Y60" i="1"/>
  <c r="AB20" i="1"/>
  <c r="AB8" i="1" s="1"/>
  <c r="AB24" i="1"/>
  <c r="AB12" i="1" s="1"/>
  <c r="AB22" i="1"/>
  <c r="AB10" i="1" s="1"/>
  <c r="AB26" i="1"/>
  <c r="AB14" i="1" s="1"/>
  <c r="AB23" i="1"/>
  <c r="AB11" i="1" s="1"/>
  <c r="AB25" i="1"/>
  <c r="AB13" i="1" s="1"/>
  <c r="AC6" i="1"/>
  <c r="AB21" i="1"/>
  <c r="AB9" i="1" s="1"/>
  <c r="AB19" i="1"/>
  <c r="AB7" i="1" s="1"/>
  <c r="AB34" i="1" l="1"/>
  <c r="AB51" i="1"/>
  <c r="AB40" i="1"/>
  <c r="AB57" i="1"/>
  <c r="AB38" i="1"/>
  <c r="AB55" i="1"/>
  <c r="AB41" i="1"/>
  <c r="AB58" i="1"/>
  <c r="AB37" i="1"/>
  <c r="AB54" i="1"/>
  <c r="AB39" i="1"/>
  <c r="AB56" i="1"/>
  <c r="AB35" i="1"/>
  <c r="AB52" i="1"/>
  <c r="AB36" i="1"/>
  <c r="AB53" i="1"/>
  <c r="AA16" i="1"/>
  <c r="Z60" i="1"/>
  <c r="AC19" i="1"/>
  <c r="AC7" i="1" s="1"/>
  <c r="AC23" i="1"/>
  <c r="AC11" i="1" s="1"/>
  <c r="AC21" i="1"/>
  <c r="AC9" i="1" s="1"/>
  <c r="AC25" i="1"/>
  <c r="AC13" i="1" s="1"/>
  <c r="AC26" i="1"/>
  <c r="AC14" i="1" s="1"/>
  <c r="AC20" i="1"/>
  <c r="AC8" i="1" s="1"/>
  <c r="AC24" i="1"/>
  <c r="AC12" i="1" s="1"/>
  <c r="AC22" i="1"/>
  <c r="AC10" i="1" s="1"/>
  <c r="AC35" i="1" l="1"/>
  <c r="AC52" i="1"/>
  <c r="AC36" i="1"/>
  <c r="AC53" i="1"/>
  <c r="AC38" i="1"/>
  <c r="AC55" i="1"/>
  <c r="AC34" i="1"/>
  <c r="AC51" i="1"/>
  <c r="AC37" i="1"/>
  <c r="AC54" i="1"/>
  <c r="AC41" i="1"/>
  <c r="AC58" i="1"/>
  <c r="AC40" i="1"/>
  <c r="AC57" i="1"/>
  <c r="AC39" i="1"/>
  <c r="AC56" i="1"/>
  <c r="AB16" i="1"/>
  <c r="AA60" i="1"/>
  <c r="AC16" i="1" l="1"/>
  <c r="AC60" i="1" s="1"/>
  <c r="AB60" i="1"/>
</calcChain>
</file>

<file path=xl/sharedStrings.xml><?xml version="1.0" encoding="utf-8"?>
<sst xmlns="http://schemas.openxmlformats.org/spreadsheetml/2006/main" count="85" uniqueCount="47">
  <si>
    <t>Step</t>
  </si>
  <si>
    <t>Rate</t>
  </si>
  <si>
    <t>Per day gross</t>
  </si>
  <si>
    <t>Per day net</t>
  </si>
  <si>
    <t>Taxable income</t>
  </si>
  <si>
    <t>Tax rate</t>
  </si>
  <si>
    <t>Up to $14,000</t>
  </si>
  <si>
    <t>Over $14,000 and up to $48,000</t>
  </si>
  <si>
    <t>Over $48,000 and up to $70,000</t>
  </si>
  <si>
    <t>Remaining income over $70,000</t>
  </si>
  <si>
    <t>ACC</t>
  </si>
  <si>
    <t>PPTA</t>
  </si>
  <si>
    <t>per unit</t>
  </si>
  <si>
    <t>per ma</t>
  </si>
  <si>
    <t xml:space="preserve">Full time </t>
  </si>
  <si>
    <t>Part time</t>
  </si>
  <si>
    <t>Pays remaining</t>
  </si>
  <si>
    <t>Current date</t>
  </si>
  <si>
    <t>Try to save each pay</t>
  </si>
  <si>
    <t>How much does a day's strike cost me?</t>
  </si>
  <si>
    <t>How much should I try to save?</t>
  </si>
  <si>
    <t>How much does an hour's strike cost me?</t>
  </si>
  <si>
    <t>Per hour gross</t>
  </si>
  <si>
    <t>Per hour net</t>
  </si>
  <si>
    <t>What salary step are you on?</t>
  </si>
  <si>
    <t>Are you full time?</t>
  </si>
  <si>
    <t>yes</t>
  </si>
  <si>
    <t>no</t>
  </si>
  <si>
    <t>How many units do you have</t>
  </si>
  <si>
    <t>How many management allowances do you have?</t>
  </si>
  <si>
    <t>What is your normal fortnightly take home pay?</t>
  </si>
  <si>
    <t>Approximate cost of one day strike</t>
  </si>
  <si>
    <t>Approximate cost of one day strike (net, excluding deductions other than tax, PPTA sub and ACC)</t>
  </si>
  <si>
    <t xml:space="preserve">There are at least </t>
  </si>
  <si>
    <t>pays before a possible strike</t>
  </si>
  <si>
    <t>Possible day of action</t>
  </si>
  <si>
    <t>Enter the possible date you have been advised of.</t>
  </si>
  <si>
    <t>Either</t>
  </si>
  <si>
    <t>Or</t>
  </si>
  <si>
    <t>If you do not know your normal fortnightly pay answer the questions below to estimate the deduction:</t>
  </si>
  <si>
    <t>Last pay date</t>
  </si>
  <si>
    <t>Earliest possible action date</t>
  </si>
  <si>
    <t xml:space="preserve">Saving to attempt per pay before action: </t>
  </si>
  <si>
    <t>Spreading cost over pays including pay after action</t>
  </si>
  <si>
    <t>per pay</t>
  </si>
  <si>
    <t>Fill in the yellow cells with your personal pay information</t>
  </si>
  <si>
    <t>(pick one from the dropdown menu)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</si>
</sst>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_-&quot;$&quot;* #,##0.0_-;\-&quot;$&quot;* #,##0.0_-;_-&quot;$&quot;* &quot;-&quot;?_-;_-@_-"/>
    <numFmt numFmtId="166" formatCode="[$-1409]d\ mmmm\ yyyy;@"/>
    <numFmt numFmtId="167" formatCode="d/mm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333333"/>
      <name val="Arial"/>
      <family val="2"/>
    </font>
    <font>
      <b/>
      <sz val="14"/>
      <color rgb="FF222222"/>
      <name val="Arial"/>
      <family val="2"/>
    </font>
    <font>
      <sz val="11"/>
      <color rgb="FF222222"/>
      <name val="Arial"/>
      <family val="2"/>
    </font>
    <font>
      <b/>
      <sz val="11"/>
      <color rgb="FF222222"/>
      <name val="Arial"/>
      <family val="2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C6EFCE"/>
      </patternFill>
    </fill>
    <fill>
      <patternFill patternType="solid">
        <fgColor theme="6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rgb="FFA9A9A9"/>
      </left>
      <right/>
      <top/>
      <bottom/>
      <diagonal/>
    </border>
    <border>
      <left style="medium">
        <color rgb="FFA9A9A9"/>
      </left>
      <right/>
      <top/>
      <bottom style="medium">
        <color rgb="FFA9A9A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9" fillId="5" borderId="0" applyNumberFormat="0" applyBorder="0" applyAlignment="0" applyProtection="0"/>
    <xf numFmtId="0" fontId="1" fillId="6" borderId="3" applyNumberFormat="0" applyFont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44" fontId="0" fillId="0" borderId="0" xfId="0" applyNumberFormat="1"/>
    <xf numFmtId="44" fontId="0" fillId="0" borderId="0" xfId="1" applyFont="1"/>
    <xf numFmtId="164" fontId="0" fillId="0" borderId="0" xfId="1" applyNumberFormat="1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0" fontId="0" fillId="0" borderId="0" xfId="0" applyNumberFormat="1"/>
    <xf numFmtId="10" fontId="5" fillId="0" borderId="0" xfId="0" applyNumberFormat="1" applyFont="1" applyAlignment="1">
      <alignment vertical="center" wrapText="1"/>
    </xf>
    <xf numFmtId="9" fontId="0" fillId="0" borderId="0" xfId="0" applyNumberFormat="1"/>
    <xf numFmtId="9" fontId="5" fillId="0" borderId="0" xfId="0" applyNumberFormat="1" applyFont="1" applyAlignment="1">
      <alignment vertical="center" wrapText="1"/>
    </xf>
    <xf numFmtId="165" fontId="0" fillId="0" borderId="0" xfId="0" applyNumberFormat="1"/>
    <xf numFmtId="15" fontId="0" fillId="0" borderId="0" xfId="0" applyNumberFormat="1"/>
    <xf numFmtId="14" fontId="0" fillId="0" borderId="0" xfId="0" applyNumberFormat="1"/>
    <xf numFmtId="0" fontId="0" fillId="0" borderId="0" xfId="0" applyBorder="1" applyAlignment="1">
      <alignment horizontal="center"/>
    </xf>
    <xf numFmtId="44" fontId="7" fillId="4" borderId="0" xfId="3" applyNumberFormat="1"/>
    <xf numFmtId="44" fontId="6" fillId="3" borderId="0" xfId="2" applyNumberFormat="1"/>
    <xf numFmtId="0" fontId="8" fillId="0" borderId="0" xfId="0" applyFont="1"/>
    <xf numFmtId="44" fontId="9" fillId="5" borderId="0" xfId="4" applyNumberFormat="1"/>
    <xf numFmtId="0" fontId="10" fillId="0" borderId="0" xfId="0" applyFont="1"/>
    <xf numFmtId="0" fontId="12" fillId="0" borderId="0" xfId="0" applyFont="1"/>
    <xf numFmtId="167" fontId="0" fillId="0" borderId="0" xfId="0" applyNumberFormat="1"/>
    <xf numFmtId="0" fontId="8" fillId="7" borderId="3" xfId="5" applyFont="1" applyFill="1"/>
    <xf numFmtId="0" fontId="0" fillId="7" borderId="3" xfId="5" applyFont="1" applyFill="1"/>
    <xf numFmtId="44" fontId="0" fillId="7" borderId="3" xfId="5" applyNumberFormat="1" applyFont="1" applyFill="1" applyProtection="1">
      <protection locked="0"/>
    </xf>
    <xf numFmtId="0" fontId="0" fillId="7" borderId="0" xfId="0" applyFill="1" applyAlignment="1">
      <alignment horizontal="center"/>
    </xf>
    <xf numFmtId="0" fontId="0" fillId="7" borderId="3" xfId="5" applyFont="1" applyFill="1" applyAlignment="1" applyProtection="1">
      <alignment horizontal="center"/>
      <protection locked="0"/>
    </xf>
    <xf numFmtId="166" fontId="11" fillId="7" borderId="4" xfId="0" applyNumberFormat="1" applyFont="1" applyFill="1" applyBorder="1" applyProtection="1">
      <protection locked="0"/>
    </xf>
  </cellXfs>
  <cellStyles count="6">
    <cellStyle name="Accent3" xfId="3" builtinId="37"/>
    <cellStyle name="Bad" xfId="4" builtinId="27"/>
    <cellStyle name="Currency" xfId="1" builtinId="4"/>
    <cellStyle name="Good" xfId="2" builtinId="26"/>
    <cellStyle name="Normal" xfId="0" builtinId="0"/>
    <cellStyle name="Note" xfId="5" builtinId="1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8BE1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AC28"/>
  <sheetViews>
    <sheetView tabSelected="1" topLeftCell="D1" workbookViewId="0">
      <selection activeCell="D2" sqref="D2"/>
    </sheetView>
  </sheetViews>
  <sheetFormatPr defaultRowHeight="14.4" x14ac:dyDescent="0.3"/>
  <cols>
    <col min="7" max="7" width="16.5546875" customWidth="1"/>
    <col min="8" max="8" width="40.6640625" customWidth="1"/>
    <col min="9" max="9" width="22" customWidth="1"/>
    <col min="13" max="13" width="29" customWidth="1"/>
    <col min="14" max="14" width="24.21875" bestFit="1" customWidth="1"/>
  </cols>
  <sheetData>
    <row r="2" spans="5:29" ht="23.25" x14ac:dyDescent="0.35">
      <c r="F2" s="21" t="s">
        <v>35</v>
      </c>
      <c r="I2" s="29">
        <v>43614</v>
      </c>
    </row>
    <row r="3" spans="5:29" ht="15" x14ac:dyDescent="0.25">
      <c r="G3" t="s">
        <v>36</v>
      </c>
    </row>
    <row r="6" spans="5:29" ht="18" x14ac:dyDescent="0.35">
      <c r="F6" s="24" t="s">
        <v>45</v>
      </c>
      <c r="G6" s="25"/>
      <c r="H6" s="25"/>
    </row>
    <row r="8" spans="5:29" ht="21" x14ac:dyDescent="0.35">
      <c r="E8" s="22" t="s">
        <v>37</v>
      </c>
      <c r="F8" s="19" t="s">
        <v>30</v>
      </c>
      <c r="I8" s="26"/>
      <c r="K8" t="s">
        <v>33</v>
      </c>
      <c r="M8" s="27"/>
      <c r="N8" t="s">
        <v>34</v>
      </c>
    </row>
    <row r="9" spans="5:29" ht="21" x14ac:dyDescent="0.35">
      <c r="E9" s="22"/>
      <c r="H9" t="s">
        <v>31</v>
      </c>
      <c r="I9" s="18">
        <f>I8/14</f>
        <v>0</v>
      </c>
      <c r="K9" t="s">
        <v>42</v>
      </c>
      <c r="N9" s="20" t="e">
        <f>I9/M8</f>
        <v>#DIV/0!</v>
      </c>
      <c r="O9" t="s">
        <v>44</v>
      </c>
    </row>
    <row r="10" spans="5:29" ht="21" x14ac:dyDescent="0.35">
      <c r="E10" s="22"/>
      <c r="K10" t="s">
        <v>43</v>
      </c>
      <c r="N10" s="20">
        <f>I9/(M8+1)</f>
        <v>0</v>
      </c>
      <c r="O10" t="s">
        <v>44</v>
      </c>
    </row>
    <row r="11" spans="5:29" ht="21" x14ac:dyDescent="0.35">
      <c r="E11" s="22"/>
    </row>
    <row r="12" spans="5:29" ht="21" x14ac:dyDescent="0.35">
      <c r="E12" s="22" t="s">
        <v>38</v>
      </c>
      <c r="F12" s="19" t="s">
        <v>39</v>
      </c>
    </row>
    <row r="14" spans="5:29" ht="15" hidden="1" x14ac:dyDescent="0.25">
      <c r="K14">
        <v>0.89</v>
      </c>
      <c r="L14">
        <v>0.88</v>
      </c>
      <c r="M14">
        <f>L14-0.04</f>
        <v>0.84</v>
      </c>
      <c r="N14">
        <f t="shared" ref="N14:AC14" si="0">M14-0.04</f>
        <v>0.79999999999999993</v>
      </c>
      <c r="O14">
        <f t="shared" si="0"/>
        <v>0.7599999999999999</v>
      </c>
      <c r="P14">
        <f t="shared" si="0"/>
        <v>0.71999999999999986</v>
      </c>
      <c r="Q14">
        <f t="shared" si="0"/>
        <v>0.67999999999999983</v>
      </c>
      <c r="R14">
        <f t="shared" si="0"/>
        <v>0.63999999999999979</v>
      </c>
      <c r="S14">
        <f t="shared" si="0"/>
        <v>0.59999999999999976</v>
      </c>
      <c r="T14">
        <f t="shared" si="0"/>
        <v>0.55999999999999972</v>
      </c>
      <c r="U14">
        <f t="shared" si="0"/>
        <v>0.51999999999999968</v>
      </c>
      <c r="V14">
        <f t="shared" si="0"/>
        <v>0.4799999999999997</v>
      </c>
      <c r="W14">
        <f t="shared" si="0"/>
        <v>0.43999999999999972</v>
      </c>
      <c r="X14">
        <f t="shared" si="0"/>
        <v>0.39999999999999974</v>
      </c>
      <c r="Y14">
        <f t="shared" si="0"/>
        <v>0.35999999999999976</v>
      </c>
      <c r="Z14">
        <f t="shared" si="0"/>
        <v>0.31999999999999978</v>
      </c>
      <c r="AA14">
        <f t="shared" si="0"/>
        <v>0.2799999999999998</v>
      </c>
      <c r="AB14">
        <f t="shared" si="0"/>
        <v>0.2399999999999998</v>
      </c>
      <c r="AC14">
        <f t="shared" si="0"/>
        <v>0.19999999999999979</v>
      </c>
    </row>
    <row r="15" spans="5:29" ht="15" hidden="1" x14ac:dyDescent="0.25">
      <c r="K15">
        <v>3</v>
      </c>
      <c r="L15">
        <v>4</v>
      </c>
      <c r="M15">
        <v>5</v>
      </c>
      <c r="N15">
        <v>6</v>
      </c>
      <c r="O15">
        <v>7</v>
      </c>
      <c r="P15">
        <v>8</v>
      </c>
      <c r="Q15">
        <v>9</v>
      </c>
      <c r="R15">
        <v>10</v>
      </c>
    </row>
    <row r="16" spans="5:29" ht="15.75" hidden="1" thickBot="1" x14ac:dyDescent="0.3">
      <c r="K16" t="s">
        <v>26</v>
      </c>
      <c r="L16" t="s">
        <v>27</v>
      </c>
    </row>
    <row r="17" spans="6:15" ht="15" x14ac:dyDescent="0.25">
      <c r="F17" t="s">
        <v>24</v>
      </c>
      <c r="I17" s="28"/>
      <c r="J17" t="s">
        <v>46</v>
      </c>
    </row>
    <row r="18" spans="6:15" ht="15" x14ac:dyDescent="0.25">
      <c r="F18" t="s">
        <v>25</v>
      </c>
      <c r="I18" s="28"/>
      <c r="J18" t="s">
        <v>46</v>
      </c>
    </row>
    <row r="19" spans="6:15" ht="15" x14ac:dyDescent="0.25">
      <c r="F19" t="str">
        <f>IF(I18="No", "What is your full time equivalent?","")</f>
        <v/>
      </c>
      <c r="I19" s="16"/>
    </row>
    <row r="20" spans="6:15" ht="15" x14ac:dyDescent="0.25">
      <c r="F20" t="s">
        <v>28</v>
      </c>
      <c r="I20" s="28"/>
    </row>
    <row r="21" spans="6:15" x14ac:dyDescent="0.3">
      <c r="F21" t="s">
        <v>29</v>
      </c>
      <c r="I21" s="28"/>
    </row>
    <row r="23" spans="6:15" x14ac:dyDescent="0.3">
      <c r="F23" t="s">
        <v>32</v>
      </c>
    </row>
    <row r="24" spans="6:15" x14ac:dyDescent="0.3">
      <c r="K24" t="s">
        <v>33</v>
      </c>
      <c r="M24" s="27"/>
      <c r="N24" t="s">
        <v>34</v>
      </c>
    </row>
    <row r="25" spans="6:15" x14ac:dyDescent="0.3">
      <c r="I25" s="17">
        <f>IF(I18="yes",VLOOKUP(I17,Data!C7:F14,4),IF(I17=3,VLOOKUP(I19,Data!E70:N91,3),IF(I17=4,VLOOKUP(I19,Data!E70:N91,4),IF(I17=5,VLOOKUP(I19,Data!E70:N91,5),IF(I17=6,VLOOKUP(I19,Data!E70:N91,6),IF(I17=74,VLOOKUP(I19,Data!E70:N91,7),IF(I17=8,VLOOKUP(I19,Data!E70:N91,8),IF(I17=10,VLOOKUP(I19,Data!E70:N91,10)))))))))+I20*Data!F15+I21*Data!G16</f>
        <v>0</v>
      </c>
      <c r="K25" t="s">
        <v>42</v>
      </c>
      <c r="N25" s="20" t="str">
        <f>IF(I18="","",MAX(I25:I28)/M24)</f>
        <v/>
      </c>
      <c r="O25" t="s">
        <v>44</v>
      </c>
    </row>
    <row r="26" spans="6:15" x14ac:dyDescent="0.3">
      <c r="K26" t="s">
        <v>43</v>
      </c>
      <c r="N26" s="20" t="str">
        <f>IF(I18="","",MAX(I25:I28)/(M24+1))</f>
        <v/>
      </c>
      <c r="O26" t="s">
        <v>44</v>
      </c>
    </row>
    <row r="28" spans="6:15" x14ac:dyDescent="0.3">
      <c r="I28" s="5"/>
    </row>
  </sheetData>
  <sheetProtection formatColumns="0" formatRows="0"/>
  <conditionalFormatting sqref="I19">
    <cfRule type="expression" dxfId="0" priority="1">
      <formula>$I$18="No"</formula>
    </cfRule>
  </conditionalFormatting>
  <dataValidations count="3">
    <dataValidation type="list" allowBlank="1" showInputMessage="1" showErrorMessage="1" sqref="I17">
      <formula1>$K$15:$R$15</formula1>
    </dataValidation>
    <dataValidation type="list" allowBlank="1" showInputMessage="1" showErrorMessage="1" sqref="I18">
      <formula1>$K$16:$L$16</formula1>
    </dataValidation>
    <dataValidation type="list" allowBlank="1" showInputMessage="1" showErrorMessage="1" sqref="I19">
      <formula1>$K$14:$AC$14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G91"/>
  <sheetViews>
    <sheetView zoomScaleNormal="100" workbookViewId="0">
      <selection activeCell="G28" sqref="G28"/>
    </sheetView>
  </sheetViews>
  <sheetFormatPr defaultRowHeight="14.4" x14ac:dyDescent="0.3"/>
  <cols>
    <col min="1" max="1" width="3.5546875" customWidth="1"/>
    <col min="2" max="2" width="3.33203125" customWidth="1"/>
    <col min="3" max="3" width="7.44140625" customWidth="1"/>
    <col min="4" max="4" width="9.44140625" customWidth="1"/>
    <col min="5" max="5" width="12.88671875" customWidth="1"/>
    <col min="6" max="6" width="14" customWidth="1"/>
    <col min="7" max="7" width="10.6640625" customWidth="1"/>
    <col min="8" max="8" width="9.109375" customWidth="1"/>
    <col min="9" max="9" width="12.6640625" customWidth="1"/>
    <col min="10" max="10" width="12.5546875" customWidth="1"/>
    <col min="11" max="11" width="9" customWidth="1"/>
    <col min="12" max="12" width="8.6640625" customWidth="1"/>
    <col min="13" max="13" width="9.109375" customWidth="1"/>
    <col min="14" max="14" width="10" customWidth="1"/>
    <col min="15" max="15" width="9.5546875" customWidth="1"/>
    <col min="16" max="16" width="8.88671875" customWidth="1"/>
    <col min="17" max="24" width="9.33203125" customWidth="1"/>
    <col min="25" max="29" width="8.44140625" customWidth="1"/>
    <col min="30" max="30" width="30.44140625" hidden="1" customWidth="1"/>
    <col min="31" max="31" width="13.109375" hidden="1" customWidth="1"/>
    <col min="32" max="32" width="8.6640625" hidden="1" customWidth="1"/>
    <col min="33" max="33" width="11.109375" hidden="1" customWidth="1"/>
  </cols>
  <sheetData>
    <row r="1" spans="3:33" x14ac:dyDescent="0.35">
      <c r="C1" t="s">
        <v>19</v>
      </c>
    </row>
    <row r="5" spans="3:33" x14ac:dyDescent="0.35">
      <c r="E5" t="s">
        <v>14</v>
      </c>
      <c r="F5" t="s">
        <v>14</v>
      </c>
      <c r="G5" t="s">
        <v>15</v>
      </c>
    </row>
    <row r="6" spans="3:33" ht="14.1" customHeight="1" x14ac:dyDescent="0.35">
      <c r="C6" t="s">
        <v>0</v>
      </c>
      <c r="D6" t="s">
        <v>1</v>
      </c>
      <c r="E6" t="s">
        <v>2</v>
      </c>
      <c r="F6" t="s">
        <v>3</v>
      </c>
      <c r="G6">
        <v>0.89</v>
      </c>
      <c r="H6">
        <v>0.88</v>
      </c>
      <c r="I6">
        <f>H6-0.04</f>
        <v>0.84</v>
      </c>
      <c r="J6">
        <f>I6-0.04</f>
        <v>0.79999999999999993</v>
      </c>
      <c r="K6">
        <f t="shared" ref="K6:AC6" si="0">J6-0.04</f>
        <v>0.7599999999999999</v>
      </c>
      <c r="L6">
        <f t="shared" si="0"/>
        <v>0.71999999999999986</v>
      </c>
      <c r="M6">
        <f t="shared" si="0"/>
        <v>0.67999999999999983</v>
      </c>
      <c r="N6">
        <f t="shared" si="0"/>
        <v>0.63999999999999979</v>
      </c>
      <c r="O6">
        <f t="shared" si="0"/>
        <v>0.59999999999999976</v>
      </c>
      <c r="P6">
        <f t="shared" si="0"/>
        <v>0.55999999999999972</v>
      </c>
      <c r="Q6">
        <f t="shared" si="0"/>
        <v>0.51999999999999968</v>
      </c>
      <c r="R6">
        <f t="shared" si="0"/>
        <v>0.4799999999999997</v>
      </c>
      <c r="S6">
        <f t="shared" si="0"/>
        <v>0.43999999999999972</v>
      </c>
      <c r="T6">
        <f t="shared" si="0"/>
        <v>0.39999999999999974</v>
      </c>
      <c r="U6">
        <f t="shared" si="0"/>
        <v>0.35999999999999976</v>
      </c>
      <c r="V6">
        <f t="shared" si="0"/>
        <v>0.31999999999999978</v>
      </c>
      <c r="W6">
        <f t="shared" si="0"/>
        <v>0.2799999999999998</v>
      </c>
      <c r="X6">
        <f t="shared" si="0"/>
        <v>0.2399999999999998</v>
      </c>
      <c r="Y6">
        <f t="shared" si="0"/>
        <v>0.19999999999999979</v>
      </c>
      <c r="Z6">
        <f t="shared" si="0"/>
        <v>0.15999999999999978</v>
      </c>
      <c r="AA6">
        <f t="shared" si="0"/>
        <v>0.11999999999999977</v>
      </c>
      <c r="AB6">
        <f t="shared" si="0"/>
        <v>7.9999999999999766E-2</v>
      </c>
      <c r="AC6">
        <f t="shared" si="0"/>
        <v>3.9999999999999765E-2</v>
      </c>
      <c r="AD6" s="7" t="s">
        <v>4</v>
      </c>
      <c r="AE6" s="7" t="s">
        <v>5</v>
      </c>
    </row>
    <row r="7" spans="3:33" ht="14.1" customHeight="1" x14ac:dyDescent="0.35">
      <c r="C7" s="2">
        <v>3</v>
      </c>
      <c r="D7" s="6">
        <v>51200</v>
      </c>
      <c r="E7" s="5">
        <f>D7/365</f>
        <v>140.27397260273972</v>
      </c>
      <c r="F7" s="5">
        <f t="shared" ref="F7:F12" si="1">($AG$8+(D7-48000)*0.7-D7*0.0239)/365</f>
        <v>113.9625205479452</v>
      </c>
      <c r="G7" s="5">
        <f t="shared" ref="G7:H12" si="2">($AG$8+(G19-48000)*0.7-G19*0.0239)/365</f>
        <v>112.89937274739727</v>
      </c>
      <c r="H7" s="5">
        <f t="shared" si="2"/>
        <v>111.845708870137</v>
      </c>
      <c r="I7" s="5">
        <f t="shared" ref="I7:W7" si="3">($AG$7+(I19-14000)*0.825-I19*0.0239)/365</f>
        <v>107.55635747068493</v>
      </c>
      <c r="J7" s="5">
        <f t="shared" si="3"/>
        <v>102.56248004383559</v>
      </c>
      <c r="K7" s="5">
        <f t="shared" si="3"/>
        <v>97.568602616986283</v>
      </c>
      <c r="L7" s="5">
        <f t="shared" si="3"/>
        <v>92.574725190136959</v>
      </c>
      <c r="M7" s="5">
        <f t="shared" si="3"/>
        <v>87.58084776328765</v>
      </c>
      <c r="N7" s="5">
        <f t="shared" si="3"/>
        <v>82.586970336438313</v>
      </c>
      <c r="O7" s="5">
        <f t="shared" si="3"/>
        <v>77.593092909589018</v>
      </c>
      <c r="P7" s="5">
        <f t="shared" si="3"/>
        <v>72.59921548273968</v>
      </c>
      <c r="Q7" s="5">
        <f t="shared" si="3"/>
        <v>67.605338055890371</v>
      </c>
      <c r="R7" s="5">
        <f t="shared" si="3"/>
        <v>62.611460629041048</v>
      </c>
      <c r="S7" s="5">
        <f t="shared" si="3"/>
        <v>57.617583202191746</v>
      </c>
      <c r="T7" s="5">
        <f t="shared" si="3"/>
        <v>52.623705775342437</v>
      </c>
      <c r="U7" s="5">
        <f t="shared" si="3"/>
        <v>47.629828348493113</v>
      </c>
      <c r="V7" s="5">
        <f t="shared" si="3"/>
        <v>42.635950921643811</v>
      </c>
      <c r="W7" s="5">
        <f t="shared" si="3"/>
        <v>37.642073494794495</v>
      </c>
      <c r="X7" s="4">
        <f>(X19*89.5%-X19*2.39%)/365</f>
        <v>32.581450204931478</v>
      </c>
      <c r="Y7" s="4">
        <f t="shared" ref="Y7:AC10" si="4">(Y19*89.5%-Y19*2.39%)/365</f>
        <v>27.151208504109562</v>
      </c>
      <c r="Z7" s="4">
        <f t="shared" si="4"/>
        <v>21.720966803287642</v>
      </c>
      <c r="AA7" s="4">
        <f t="shared" si="4"/>
        <v>16.290725102465721</v>
      </c>
      <c r="AB7" s="4">
        <f t="shared" si="4"/>
        <v>10.860483401643807</v>
      </c>
      <c r="AC7" s="4">
        <f t="shared" si="4"/>
        <v>5.4302417008218864</v>
      </c>
      <c r="AD7" s="8" t="s">
        <v>6</v>
      </c>
      <c r="AE7" s="10">
        <v>0.105</v>
      </c>
      <c r="AG7">
        <f>14000*0.895</f>
        <v>12530</v>
      </c>
    </row>
    <row r="8" spans="3:33" ht="14.1" customHeight="1" x14ac:dyDescent="0.35">
      <c r="C8" s="1">
        <v>4</v>
      </c>
      <c r="D8" s="6">
        <v>53200</v>
      </c>
      <c r="E8" s="5">
        <f t="shared" ref="E8:E16" si="5">D8/365</f>
        <v>145.75342465753425</v>
      </c>
      <c r="F8" s="5">
        <f t="shared" si="1"/>
        <v>117.66717808219177</v>
      </c>
      <c r="G8" s="5">
        <f t="shared" si="2"/>
        <v>116.56250107068493</v>
      </c>
      <c r="H8" s="5">
        <f t="shared" si="2"/>
        <v>115.46767844821919</v>
      </c>
      <c r="I8" s="5">
        <f t="shared" ref="I8" si="6">($AG$8+(I20-48000)*0.7-I20*0.0239)/365</f>
        <v>111.08838795835618</v>
      </c>
      <c r="J8" s="5">
        <f t="shared" ref="J8:W8" si="7">($AG$7+(J20-14000)*0.825-J20*0.0239)/365</f>
        <v>106.46394678356165</v>
      </c>
      <c r="K8" s="5">
        <f t="shared" si="7"/>
        <v>101.274996019726</v>
      </c>
      <c r="L8" s="5">
        <f t="shared" si="7"/>
        <v>96.086045255890383</v>
      </c>
      <c r="M8" s="5">
        <f t="shared" si="7"/>
        <v>90.897094492054762</v>
      </c>
      <c r="N8" s="5">
        <f t="shared" si="7"/>
        <v>85.708143728219142</v>
      </c>
      <c r="O8" s="5">
        <f t="shared" si="7"/>
        <v>80.519192964383521</v>
      </c>
      <c r="P8" s="5">
        <f t="shared" si="7"/>
        <v>75.3302422005479</v>
      </c>
      <c r="Q8" s="5">
        <f t="shared" si="7"/>
        <v>70.14129143671228</v>
      </c>
      <c r="R8" s="5">
        <f t="shared" si="7"/>
        <v>64.952340672876673</v>
      </c>
      <c r="S8" s="5">
        <f t="shared" si="7"/>
        <v>59.763389909041052</v>
      </c>
      <c r="T8" s="5">
        <f t="shared" si="7"/>
        <v>54.574439145205446</v>
      </c>
      <c r="U8" s="5">
        <f t="shared" si="7"/>
        <v>49.385488381369832</v>
      </c>
      <c r="V8" s="5">
        <f t="shared" si="7"/>
        <v>44.196537617534219</v>
      </c>
      <c r="W8" s="5">
        <f t="shared" si="7"/>
        <v>39.007586853698598</v>
      </c>
      <c r="X8" s="5">
        <f t="shared" ref="X8" si="8">($AG$7+(X20-14000)*0.825-X20*0.0239)/365</f>
        <v>33.818636089862991</v>
      </c>
      <c r="Y8" s="4">
        <f t="shared" si="4"/>
        <v>28.211802586301339</v>
      </c>
      <c r="Z8" s="4">
        <f t="shared" si="4"/>
        <v>22.569442069041063</v>
      </c>
      <c r="AA8" s="4">
        <f t="shared" si="4"/>
        <v>16.927081551780795</v>
      </c>
      <c r="AB8" s="4">
        <f t="shared" si="4"/>
        <v>11.284721034520516</v>
      </c>
      <c r="AC8" s="4">
        <f t="shared" si="4"/>
        <v>5.6423605172602409</v>
      </c>
      <c r="AD8" s="8" t="s">
        <v>7</v>
      </c>
      <c r="AE8" s="10">
        <v>0.17499999999999999</v>
      </c>
      <c r="AG8">
        <f>AG7+34000*0.825</f>
        <v>40580</v>
      </c>
    </row>
    <row r="9" spans="3:33" ht="14.1" customHeight="1" x14ac:dyDescent="0.35">
      <c r="C9" s="2">
        <v>5</v>
      </c>
      <c r="D9" s="6">
        <v>56500</v>
      </c>
      <c r="E9" s="5">
        <f t="shared" si="5"/>
        <v>154.79452054794521</v>
      </c>
      <c r="F9" s="5">
        <f t="shared" si="1"/>
        <v>123.77986301369863</v>
      </c>
      <c r="G9" s="5">
        <f t="shared" si="2"/>
        <v>122.60666280410959</v>
      </c>
      <c r="H9" s="5">
        <f t="shared" si="2"/>
        <v>121.4439282520548</v>
      </c>
      <c r="I9" s="5">
        <f t="shared" ref="I9:J13" si="9">($AG$8+(I21-48000)*0.7-I21*0.0239)/365</f>
        <v>116.79299004383562</v>
      </c>
      <c r="J9" s="5">
        <f t="shared" si="9"/>
        <v>112.14205183561643</v>
      </c>
      <c r="K9" s="5">
        <f t="shared" ref="K9:W9" si="10">($AG$7+(K21-14000)*0.825-K21*0.0239)/365</f>
        <v>107.39054513424655</v>
      </c>
      <c r="L9" s="5">
        <f t="shared" si="10"/>
        <v>101.87972336438355</v>
      </c>
      <c r="M9" s="5">
        <f t="shared" si="10"/>
        <v>96.368901594520523</v>
      </c>
      <c r="N9" s="5">
        <f t="shared" si="10"/>
        <v>90.858079824657509</v>
      </c>
      <c r="O9" s="5">
        <f t="shared" si="10"/>
        <v>85.34725805479448</v>
      </c>
      <c r="P9" s="5">
        <f t="shared" si="10"/>
        <v>79.836436284931466</v>
      </c>
      <c r="Q9" s="5">
        <f t="shared" si="10"/>
        <v>74.325614515068452</v>
      </c>
      <c r="R9" s="5">
        <f t="shared" si="10"/>
        <v>68.814792745205438</v>
      </c>
      <c r="S9" s="5">
        <f t="shared" si="10"/>
        <v>63.303970975342438</v>
      </c>
      <c r="T9" s="5">
        <f t="shared" si="10"/>
        <v>57.793149205479416</v>
      </c>
      <c r="U9" s="5">
        <f t="shared" si="10"/>
        <v>52.282327435616402</v>
      </c>
      <c r="V9" s="5">
        <f t="shared" si="10"/>
        <v>46.771505665753402</v>
      </c>
      <c r="W9" s="5">
        <f t="shared" si="10"/>
        <v>41.260683895890381</v>
      </c>
      <c r="X9" s="5">
        <f t="shared" ref="X9" si="11">($AG$7+(X21-14000)*0.825-X21*0.0239)/365</f>
        <v>35.749862126027367</v>
      </c>
      <c r="Y9" s="4">
        <f t="shared" si="4"/>
        <v>29.961782821917776</v>
      </c>
      <c r="Z9" s="4">
        <f t="shared" si="4"/>
        <v>23.969426257534217</v>
      </c>
      <c r="AA9" s="4">
        <f t="shared" si="4"/>
        <v>17.97706969315065</v>
      </c>
      <c r="AB9" s="4">
        <f t="shared" si="4"/>
        <v>11.984713128767087</v>
      </c>
      <c r="AC9" s="4">
        <f t="shared" si="4"/>
        <v>5.9923565643835266</v>
      </c>
      <c r="AD9" s="8" t="s">
        <v>8</v>
      </c>
      <c r="AE9" s="12">
        <v>0.3</v>
      </c>
      <c r="AG9" s="13">
        <f>AG8+(D7-48000)*0.7</f>
        <v>42820</v>
      </c>
    </row>
    <row r="10" spans="3:33" ht="14.1" customHeight="1" x14ac:dyDescent="0.35">
      <c r="C10" s="1">
        <v>6</v>
      </c>
      <c r="D10" s="6">
        <v>60500</v>
      </c>
      <c r="E10" s="5">
        <f t="shared" si="5"/>
        <v>165.75342465753425</v>
      </c>
      <c r="F10" s="5">
        <f t="shared" si="1"/>
        <v>131.1891780821918</v>
      </c>
      <c r="G10" s="5">
        <f t="shared" si="2"/>
        <v>129.93291945068492</v>
      </c>
      <c r="H10" s="5">
        <f t="shared" si="2"/>
        <v>128.68786740821918</v>
      </c>
      <c r="I10" s="5">
        <f t="shared" si="9"/>
        <v>123.70765923835616</v>
      </c>
      <c r="J10" s="5">
        <f t="shared" si="9"/>
        <v>118.72745106849312</v>
      </c>
      <c r="K10" s="5">
        <f t="shared" ref="K10:L14" si="12">($AG$8+(K22-48000)*0.7-K22*0.0239)/365</f>
        <v>113.74724289863012</v>
      </c>
      <c r="L10" s="5">
        <f t="shared" si="12"/>
        <v>108.7670347287671</v>
      </c>
      <c r="M10" s="5">
        <f t="shared" ref="M10:W10" si="13">($AG$7+(M22-14000)*0.825-M22*0.0239)/365</f>
        <v>103.00139505205479</v>
      </c>
      <c r="N10" s="5">
        <f t="shared" si="13"/>
        <v>97.100426608219138</v>
      </c>
      <c r="O10" s="5">
        <f t="shared" si="13"/>
        <v>91.199458164383529</v>
      </c>
      <c r="P10" s="5">
        <f t="shared" si="13"/>
        <v>85.298489720547906</v>
      </c>
      <c r="Q10" s="5">
        <f t="shared" si="13"/>
        <v>79.397521276712283</v>
      </c>
      <c r="R10" s="5">
        <f t="shared" si="13"/>
        <v>73.496552832876674</v>
      </c>
      <c r="S10" s="5">
        <f t="shared" si="13"/>
        <v>67.595584389041051</v>
      </c>
      <c r="T10" s="5">
        <f t="shared" si="13"/>
        <v>61.694615945205435</v>
      </c>
      <c r="U10" s="5">
        <f t="shared" si="13"/>
        <v>55.793647501369819</v>
      </c>
      <c r="V10" s="5">
        <f t="shared" si="13"/>
        <v>49.89267905753421</v>
      </c>
      <c r="W10" s="5">
        <f t="shared" si="13"/>
        <v>43.991710613698601</v>
      </c>
      <c r="X10" s="5">
        <f t="shared" ref="X10" si="14">($AG$7+(X22-14000)*0.825-X22*0.0239)/365</f>
        <v>38.090742169862978</v>
      </c>
      <c r="Y10" s="4">
        <f t="shared" si="4"/>
        <v>32.082970986301333</v>
      </c>
      <c r="Z10" s="4">
        <f t="shared" si="4"/>
        <v>25.66637678904106</v>
      </c>
      <c r="AA10" s="4">
        <f t="shared" si="4"/>
        <v>19.249782591780789</v>
      </c>
      <c r="AB10" s="4">
        <f t="shared" si="4"/>
        <v>12.833188394520507</v>
      </c>
      <c r="AC10" s="4">
        <f t="shared" si="4"/>
        <v>6.4165941972602374</v>
      </c>
      <c r="AD10" s="8" t="s">
        <v>9</v>
      </c>
      <c r="AE10" s="12">
        <v>0.33</v>
      </c>
      <c r="AG10" s="4">
        <f>AG8+22000*0.7+(D13-70000)*0.67</f>
        <v>58392</v>
      </c>
    </row>
    <row r="11" spans="3:33" x14ac:dyDescent="0.35">
      <c r="C11" s="2">
        <v>7</v>
      </c>
      <c r="D11" s="6">
        <v>64800</v>
      </c>
      <c r="E11" s="5">
        <f t="shared" si="5"/>
        <v>177.53424657534248</v>
      </c>
      <c r="F11" s="5">
        <f t="shared" si="1"/>
        <v>139.15419178082192</v>
      </c>
      <c r="G11" s="5">
        <f t="shared" si="2"/>
        <v>137.8086453457534</v>
      </c>
      <c r="H11" s="5">
        <f t="shared" si="2"/>
        <v>136.47510200109588</v>
      </c>
      <c r="I11" s="5">
        <f t="shared" si="9"/>
        <v>131.14092862246574</v>
      </c>
      <c r="J11" s="5">
        <f t="shared" si="9"/>
        <v>125.80675524383561</v>
      </c>
      <c r="K11" s="5">
        <f t="shared" si="12"/>
        <v>120.47258186520547</v>
      </c>
      <c r="L11" s="5">
        <f t="shared" si="12"/>
        <v>115.13840848657533</v>
      </c>
      <c r="M11" s="5">
        <f t="shared" ref="M11:N14" si="15">($AG$8+(M23-48000)*0.7-M23*0.0239)/365</f>
        <v>109.80423510794516</v>
      </c>
      <c r="N11" s="5">
        <f t="shared" si="15"/>
        <v>104.47006172931502</v>
      </c>
      <c r="O11" s="5">
        <f t="shared" ref="O11:W11" si="16">($AG$7+(O23-14000)*0.825-O23*0.0239)/365</f>
        <v>97.490573282191761</v>
      </c>
      <c r="P11" s="5">
        <f t="shared" si="16"/>
        <v>91.170197163835581</v>
      </c>
      <c r="Q11" s="5">
        <f t="shared" si="16"/>
        <v>84.849821045479388</v>
      </c>
      <c r="R11" s="5">
        <f t="shared" si="16"/>
        <v>78.529444927123237</v>
      </c>
      <c r="S11" s="5">
        <f t="shared" si="16"/>
        <v>72.209068808767071</v>
      </c>
      <c r="T11" s="5">
        <f t="shared" si="16"/>
        <v>65.888692690410906</v>
      </c>
      <c r="U11" s="5">
        <f t="shared" si="16"/>
        <v>59.568316572054762</v>
      </c>
      <c r="V11" s="5">
        <f t="shared" si="16"/>
        <v>53.247940453698597</v>
      </c>
      <c r="W11" s="5">
        <f t="shared" si="16"/>
        <v>46.927564335342439</v>
      </c>
      <c r="X11" s="5">
        <f t="shared" ref="X11:Y11" si="17">($AG$7+(X23-14000)*0.825-X23*0.0239)/365</f>
        <v>40.607188216986273</v>
      </c>
      <c r="Y11" s="5">
        <f t="shared" si="17"/>
        <v>34.286812098630101</v>
      </c>
      <c r="Z11" s="4">
        <f t="shared" ref="Z11:AC11" si="18">(Z23*89.5%-Z23*2.39%)/365</f>
        <v>27.49059861041092</v>
      </c>
      <c r="AA11" s="4">
        <f t="shared" si="18"/>
        <v>20.617948957808181</v>
      </c>
      <c r="AB11" s="4">
        <f t="shared" si="18"/>
        <v>13.745299305205439</v>
      </c>
      <c r="AC11" s="4">
        <f t="shared" si="18"/>
        <v>6.872649652602699</v>
      </c>
    </row>
    <row r="12" spans="3:33" x14ac:dyDescent="0.35">
      <c r="C12" s="1">
        <v>8</v>
      </c>
      <c r="D12" s="6">
        <v>69400</v>
      </c>
      <c r="E12" s="5">
        <f t="shared" si="5"/>
        <v>190.13698630136986</v>
      </c>
      <c r="F12" s="5">
        <f t="shared" si="1"/>
        <v>147.67490410958902</v>
      </c>
      <c r="G12" s="5">
        <f t="shared" si="2"/>
        <v>146.23384048931507</v>
      </c>
      <c r="H12" s="5">
        <f t="shared" si="2"/>
        <v>144.80563203068493</v>
      </c>
      <c r="I12" s="5">
        <f t="shared" si="9"/>
        <v>139.09279819616438</v>
      </c>
      <c r="J12" s="5">
        <f t="shared" si="9"/>
        <v>133.37996436164383</v>
      </c>
      <c r="K12" s="5">
        <f t="shared" si="12"/>
        <v>127.66713052712325</v>
      </c>
      <c r="L12" s="5">
        <f t="shared" si="12"/>
        <v>121.95429669260271</v>
      </c>
      <c r="M12" s="5">
        <f t="shared" si="15"/>
        <v>116.24146285808216</v>
      </c>
      <c r="N12" s="5">
        <f t="shared" si="15"/>
        <v>110.52862902356163</v>
      </c>
      <c r="O12" s="5">
        <f t="shared" ref="O12" si="19">($AG$8+(O24-48000)*0.7-O24*0.0239)/365</f>
        <v>104.81579518904108</v>
      </c>
      <c r="P12" s="5">
        <f t="shared" ref="P12:W13" si="20">($AG$7+(P24-14000)*0.825-P24*0.0239)/365</f>
        <v>97.451558614794465</v>
      </c>
      <c r="Q12" s="5">
        <f t="shared" si="20"/>
        <v>90.682513821369795</v>
      </c>
      <c r="R12" s="5">
        <f t="shared" si="20"/>
        <v>83.913469027945141</v>
      </c>
      <c r="S12" s="5">
        <f t="shared" si="20"/>
        <v>77.1444242345205</v>
      </c>
      <c r="T12" s="5">
        <f t="shared" si="20"/>
        <v>70.375379441095845</v>
      </c>
      <c r="U12" s="5">
        <f t="shared" si="20"/>
        <v>63.60633464767119</v>
      </c>
      <c r="V12" s="5">
        <f t="shared" si="20"/>
        <v>56.837289854246542</v>
      </c>
      <c r="W12" s="5">
        <f t="shared" si="20"/>
        <v>50.06824506082188</v>
      </c>
      <c r="X12" s="5">
        <f t="shared" ref="X12:Y12" si="21">($AG$7+(X24-14000)*0.825-X24*0.0239)/365</f>
        <v>43.299200267397225</v>
      </c>
      <c r="Y12" s="5">
        <f t="shared" si="21"/>
        <v>36.53015547397257</v>
      </c>
      <c r="Z12" s="4">
        <f t="shared" ref="Z12:AC12" si="22">(Z24*89.5%-Z24*2.39%)/365</f>
        <v>29.442091721643799</v>
      </c>
      <c r="AA12" s="4">
        <f t="shared" si="22"/>
        <v>22.081568791232833</v>
      </c>
      <c r="AB12" s="4">
        <f t="shared" si="22"/>
        <v>14.721045860821874</v>
      </c>
      <c r="AC12" s="4">
        <f t="shared" si="22"/>
        <v>7.3605229304109159</v>
      </c>
    </row>
    <row r="13" spans="3:33" x14ac:dyDescent="0.35">
      <c r="C13" s="2">
        <v>9</v>
      </c>
      <c r="D13" s="6">
        <v>73600</v>
      </c>
      <c r="E13" s="5">
        <f t="shared" si="5"/>
        <v>201.64383561643837</v>
      </c>
      <c r="F13" s="5">
        <f>($AG$8+22000*0.7+(D13-70000)*0.67-D13*0.0239)/365</f>
        <v>155.15879452054793</v>
      </c>
      <c r="G13" s="5">
        <f>($AG$8+22000*0.7+(G25-70000)*0.67-G25*0.0239)/365</f>
        <v>153.69833237917808</v>
      </c>
      <c r="H13" s="5">
        <f>($AG$8+22000*0.7+(H25-70000)*0.67-H25*0.0239)/365</f>
        <v>152.25089844602741</v>
      </c>
      <c r="I13" s="5">
        <f t="shared" si="9"/>
        <v>146.35320085041093</v>
      </c>
      <c r="J13" s="5">
        <f t="shared" si="9"/>
        <v>140.29463355616437</v>
      </c>
      <c r="K13" s="5">
        <f t="shared" si="12"/>
        <v>134.23606626191778</v>
      </c>
      <c r="L13" s="5">
        <f t="shared" si="12"/>
        <v>128.17749896767123</v>
      </c>
      <c r="M13" s="5">
        <f t="shared" si="15"/>
        <v>122.11893167342464</v>
      </c>
      <c r="N13" s="5">
        <f t="shared" si="15"/>
        <v>116.06036437917804</v>
      </c>
      <c r="O13" s="5">
        <f>($AG$8+(O25-48000)*0.7-O25*0.0239)/365</f>
        <v>110.00179708493147</v>
      </c>
      <c r="P13" s="5">
        <f t="shared" si="20"/>
        <v>103.18671472219171</v>
      </c>
      <c r="Q13" s="5">
        <f t="shared" si="20"/>
        <v>96.008015921095833</v>
      </c>
      <c r="R13" s="5">
        <f t="shared" si="20"/>
        <v>88.829317119999942</v>
      </c>
      <c r="S13" s="5">
        <f t="shared" si="20"/>
        <v>81.650618318904051</v>
      </c>
      <c r="T13" s="5">
        <f t="shared" si="20"/>
        <v>74.471919517808161</v>
      </c>
      <c r="U13" s="5">
        <f t="shared" si="20"/>
        <v>67.293220716712284</v>
      </c>
      <c r="V13" s="5">
        <f t="shared" si="20"/>
        <v>60.114521915616393</v>
      </c>
      <c r="W13" s="5">
        <f t="shared" si="20"/>
        <v>52.93582311452051</v>
      </c>
      <c r="X13" s="5">
        <f t="shared" ref="X13:Y13" si="23">($AG$7+(X25-14000)*0.825-X25*0.0239)/365</f>
        <v>45.757124313424619</v>
      </c>
      <c r="Y13" s="5">
        <f t="shared" si="23"/>
        <v>38.578425512328728</v>
      </c>
      <c r="Z13" s="4">
        <f t="shared" ref="Z13:AC13" si="24">(Z25*89.5%-Z25*2.39%)/365</f>
        <v>31.223889779725987</v>
      </c>
      <c r="AA13" s="4">
        <f t="shared" si="24"/>
        <v>23.417917334794481</v>
      </c>
      <c r="AB13" s="4">
        <f t="shared" si="24"/>
        <v>15.611944889862968</v>
      </c>
      <c r="AC13" s="4">
        <f t="shared" si="24"/>
        <v>7.8059724449314594</v>
      </c>
      <c r="AD13" s="8" t="s">
        <v>10</v>
      </c>
      <c r="AE13" s="9">
        <v>1.3899999999999999E-2</v>
      </c>
    </row>
    <row r="14" spans="3:33" ht="15" thickBot="1" x14ac:dyDescent="0.4">
      <c r="C14" s="3">
        <v>10</v>
      </c>
      <c r="D14" s="6">
        <v>78000</v>
      </c>
      <c r="E14" s="5">
        <f t="shared" si="5"/>
        <v>213.69863013698631</v>
      </c>
      <c r="F14" s="5">
        <f>($AG$8+22000*0.7+(D14-70000)*0.67-D14*0.0239)/365</f>
        <v>162.94739726027399</v>
      </c>
      <c r="G14" s="5">
        <f>($AG$8+22000*0.7+(G26-70000)*0.67-G26*0.0239)/365</f>
        <v>161.39962488219177</v>
      </c>
      <c r="H14" s="5">
        <f>($AG$8+22000*0.7+(H26-70000)*0.67-H26*0.0239)/365</f>
        <v>159.86565957260274</v>
      </c>
      <c r="I14" s="5">
        <f>($AG$8+22000*0.7+(I26-70000)*0.67-I26*0.0239)/365</f>
        <v>153.72979833424657</v>
      </c>
      <c r="J14" s="5">
        <f>($AG$8+(J26-48000)*0.7-J26*0.0239)/365</f>
        <v>147.53857271232877</v>
      </c>
      <c r="K14" s="5">
        <f t="shared" si="12"/>
        <v>141.11780846027392</v>
      </c>
      <c r="L14" s="5">
        <f t="shared" si="12"/>
        <v>134.69704420821918</v>
      </c>
      <c r="M14" s="5">
        <f t="shared" si="15"/>
        <v>128.27627995616436</v>
      </c>
      <c r="N14" s="5">
        <f t="shared" si="15"/>
        <v>121.85551570410954</v>
      </c>
      <c r="O14" s="5">
        <f>($AG$8+(O26-48000)*0.7-O26*0.0239)/365</f>
        <v>115.43475145205474</v>
      </c>
      <c r="P14" s="5">
        <f>($AG$8+(P26-48000)*0.7-P26*0.0239)/365</f>
        <v>109.01398719999996</v>
      </c>
      <c r="Q14" s="5">
        <f t="shared" ref="Q14:W14" si="25">($AG$7+(Q26-14000)*0.825-Q26*0.0239)/365</f>
        <v>101.58711335890405</v>
      </c>
      <c r="R14" s="5">
        <f t="shared" si="25"/>
        <v>93.979253216438295</v>
      </c>
      <c r="S14" s="5">
        <f t="shared" si="25"/>
        <v>86.371393073972541</v>
      </c>
      <c r="T14" s="5">
        <f t="shared" si="25"/>
        <v>78.763532931506816</v>
      </c>
      <c r="U14" s="5">
        <f t="shared" si="25"/>
        <v>71.155672789041049</v>
      </c>
      <c r="V14" s="5">
        <f t="shared" si="25"/>
        <v>63.547812646575295</v>
      </c>
      <c r="W14" s="5">
        <f t="shared" si="25"/>
        <v>55.939952504109556</v>
      </c>
      <c r="X14" s="5">
        <f t="shared" ref="X14:Y14" si="26">($AG$7+(X26-14000)*0.825-X26*0.0239)/365</f>
        <v>48.332092361643795</v>
      </c>
      <c r="Y14" s="5">
        <f t="shared" si="26"/>
        <v>40.724232219178035</v>
      </c>
      <c r="Z14" s="4">
        <f t="shared" ref="Z14:AC14" si="27">(Z26*89.5%-Z26*2.39%)/365</f>
        <v>33.09053536438352</v>
      </c>
      <c r="AA14" s="4">
        <f t="shared" si="27"/>
        <v>24.817901523287624</v>
      </c>
      <c r="AB14" s="4">
        <f t="shared" si="27"/>
        <v>16.545267682191735</v>
      </c>
      <c r="AC14" s="4">
        <f t="shared" si="27"/>
        <v>8.2726338410958427</v>
      </c>
    </row>
    <row r="15" spans="3:33" x14ac:dyDescent="0.35">
      <c r="C15" t="s">
        <v>12</v>
      </c>
      <c r="D15" s="6">
        <v>4000</v>
      </c>
      <c r="E15" s="5">
        <f t="shared" si="5"/>
        <v>10.95890410958904</v>
      </c>
      <c r="F15" s="5">
        <f>E15*(1-0.33-0.0139)</f>
        <v>7.1901369863013684</v>
      </c>
      <c r="G15" s="4">
        <f t="shared" ref="G15:P15" si="28">F15</f>
        <v>7.1901369863013684</v>
      </c>
      <c r="H15" s="4">
        <f t="shared" si="28"/>
        <v>7.1901369863013684</v>
      </c>
      <c r="I15" s="4">
        <f t="shared" si="28"/>
        <v>7.1901369863013684</v>
      </c>
      <c r="J15" s="4">
        <f t="shared" si="28"/>
        <v>7.1901369863013684</v>
      </c>
      <c r="K15" s="4">
        <f t="shared" si="28"/>
        <v>7.1901369863013684</v>
      </c>
      <c r="L15" s="4">
        <f t="shared" si="28"/>
        <v>7.1901369863013684</v>
      </c>
      <c r="M15" s="4">
        <f t="shared" si="28"/>
        <v>7.1901369863013684</v>
      </c>
      <c r="N15" s="4">
        <f t="shared" si="28"/>
        <v>7.1901369863013684</v>
      </c>
      <c r="O15" s="4">
        <f t="shared" si="28"/>
        <v>7.1901369863013684</v>
      </c>
      <c r="P15" s="4">
        <f t="shared" si="28"/>
        <v>7.1901369863013684</v>
      </c>
      <c r="Q15" s="4">
        <f t="shared" ref="Q15:U15" si="29">P15</f>
        <v>7.1901369863013684</v>
      </c>
      <c r="R15" s="4">
        <f t="shared" si="29"/>
        <v>7.1901369863013684</v>
      </c>
      <c r="S15" s="4">
        <f t="shared" si="29"/>
        <v>7.1901369863013684</v>
      </c>
      <c r="T15" s="4">
        <f t="shared" si="29"/>
        <v>7.1901369863013684</v>
      </c>
      <c r="U15" s="4">
        <f t="shared" si="29"/>
        <v>7.1901369863013684</v>
      </c>
      <c r="V15" s="4">
        <f t="shared" ref="V15:X15" si="30">U15</f>
        <v>7.1901369863013684</v>
      </c>
      <c r="W15" s="4">
        <f t="shared" si="30"/>
        <v>7.1901369863013684</v>
      </c>
      <c r="X15" s="4">
        <f t="shared" si="30"/>
        <v>7.1901369863013684</v>
      </c>
      <c r="Y15" s="4">
        <f t="shared" ref="Y15:AC15" si="31">X15</f>
        <v>7.1901369863013684</v>
      </c>
      <c r="Z15" s="4">
        <f t="shared" si="31"/>
        <v>7.1901369863013684</v>
      </c>
      <c r="AA15" s="4">
        <f t="shared" si="31"/>
        <v>7.1901369863013684</v>
      </c>
      <c r="AB15" s="4">
        <f t="shared" si="31"/>
        <v>7.1901369863013684</v>
      </c>
      <c r="AC15" s="4">
        <f t="shared" si="31"/>
        <v>7.1901369863013684</v>
      </c>
      <c r="AD15" t="s">
        <v>11</v>
      </c>
      <c r="AE15" s="11">
        <v>0.01</v>
      </c>
    </row>
    <row r="16" spans="3:33" x14ac:dyDescent="0.35">
      <c r="C16" t="s">
        <v>13</v>
      </c>
      <c r="D16" s="6">
        <v>1000</v>
      </c>
      <c r="E16" s="5">
        <f t="shared" si="5"/>
        <v>2.7397260273972601</v>
      </c>
      <c r="F16" s="5">
        <f>E16*(1-0.33-0.0139)</f>
        <v>1.7975342465753421</v>
      </c>
      <c r="G16" s="4">
        <f t="shared" ref="G16:P16" si="32">F16</f>
        <v>1.7975342465753421</v>
      </c>
      <c r="H16" s="4">
        <f t="shared" si="32"/>
        <v>1.7975342465753421</v>
      </c>
      <c r="I16" s="4">
        <f t="shared" si="32"/>
        <v>1.7975342465753421</v>
      </c>
      <c r="J16" s="4">
        <f t="shared" si="32"/>
        <v>1.7975342465753421</v>
      </c>
      <c r="K16" s="4">
        <f t="shared" si="32"/>
        <v>1.7975342465753421</v>
      </c>
      <c r="L16" s="4">
        <f t="shared" si="32"/>
        <v>1.7975342465753421</v>
      </c>
      <c r="M16" s="4">
        <f t="shared" si="32"/>
        <v>1.7975342465753421</v>
      </c>
      <c r="N16" s="4">
        <f t="shared" si="32"/>
        <v>1.7975342465753421</v>
      </c>
      <c r="O16" s="4">
        <f t="shared" si="32"/>
        <v>1.7975342465753421</v>
      </c>
      <c r="P16" s="4">
        <f t="shared" si="32"/>
        <v>1.7975342465753421</v>
      </c>
      <c r="Q16" s="4">
        <f t="shared" ref="Q16:U16" si="33">P16</f>
        <v>1.7975342465753421</v>
      </c>
      <c r="R16" s="4">
        <f t="shared" si="33"/>
        <v>1.7975342465753421</v>
      </c>
      <c r="S16" s="4">
        <f t="shared" si="33"/>
        <v>1.7975342465753421</v>
      </c>
      <c r="T16" s="4">
        <f t="shared" si="33"/>
        <v>1.7975342465753421</v>
      </c>
      <c r="U16" s="4">
        <f t="shared" si="33"/>
        <v>1.7975342465753421</v>
      </c>
      <c r="V16" s="4">
        <f t="shared" ref="V16:X16" si="34">U16</f>
        <v>1.7975342465753421</v>
      </c>
      <c r="W16" s="4">
        <f t="shared" si="34"/>
        <v>1.7975342465753421</v>
      </c>
      <c r="X16" s="4">
        <f t="shared" si="34"/>
        <v>1.7975342465753421</v>
      </c>
      <c r="Y16" s="4">
        <f t="shared" ref="Y16:AC16" si="35">X16</f>
        <v>1.7975342465753421</v>
      </c>
      <c r="Z16" s="4">
        <f t="shared" si="35"/>
        <v>1.7975342465753421</v>
      </c>
      <c r="AA16" s="4">
        <f t="shared" si="35"/>
        <v>1.7975342465753421</v>
      </c>
      <c r="AB16" s="4">
        <f t="shared" si="35"/>
        <v>1.7975342465753421</v>
      </c>
      <c r="AC16" s="4">
        <f t="shared" si="35"/>
        <v>1.7975342465753421</v>
      </c>
    </row>
    <row r="18" spans="3:29" hidden="1" x14ac:dyDescent="0.35"/>
    <row r="19" spans="3:29" hidden="1" x14ac:dyDescent="0.35">
      <c r="G19" s="4">
        <f>$D7*G$6*1.111</f>
        <v>50626.048000000003</v>
      </c>
      <c r="H19" s="4">
        <f t="shared" ref="H19:T19" si="36">$D7*H$6*1.111</f>
        <v>50057.216</v>
      </c>
      <c r="I19" s="4">
        <f t="shared" si="36"/>
        <v>47781.887999999999</v>
      </c>
      <c r="J19" s="4">
        <f t="shared" si="36"/>
        <v>45506.559999999998</v>
      </c>
      <c r="K19" s="4">
        <f t="shared" si="36"/>
        <v>43231.231999999989</v>
      </c>
      <c r="L19" s="4">
        <f t="shared" si="36"/>
        <v>40955.903999999995</v>
      </c>
      <c r="M19" s="4">
        <f t="shared" si="36"/>
        <v>38680.575999999994</v>
      </c>
      <c r="N19" s="4">
        <f t="shared" si="36"/>
        <v>36405.247999999985</v>
      </c>
      <c r="O19" s="4">
        <f t="shared" si="36"/>
        <v>34129.919999999991</v>
      </c>
      <c r="P19" s="4">
        <f t="shared" si="36"/>
        <v>31854.591999999982</v>
      </c>
      <c r="Q19" s="4">
        <f t="shared" si="36"/>
        <v>29579.263999999985</v>
      </c>
      <c r="R19" s="4">
        <f t="shared" si="36"/>
        <v>27303.935999999983</v>
      </c>
      <c r="S19" s="4">
        <f t="shared" si="36"/>
        <v>25028.607999999982</v>
      </c>
      <c r="T19" s="4">
        <f t="shared" si="36"/>
        <v>22753.279999999984</v>
      </c>
      <c r="U19" s="4">
        <f t="shared" ref="U19:W19" si="37">$D7*U$6*1.111</f>
        <v>20477.951999999987</v>
      </c>
      <c r="V19" s="4">
        <f t="shared" si="37"/>
        <v>18202.623999999989</v>
      </c>
      <c r="W19" s="4">
        <f t="shared" si="37"/>
        <v>15927.295999999988</v>
      </c>
      <c r="X19" s="4">
        <f>$D7*X$6*1.111</f>
        <v>13651.967999999988</v>
      </c>
      <c r="Y19" s="4">
        <f t="shared" ref="Y19:AC19" si="38">$D7*Y$6*1.111</f>
        <v>11376.639999999989</v>
      </c>
      <c r="Z19" s="4">
        <f t="shared" si="38"/>
        <v>9101.3119999999872</v>
      </c>
      <c r="AA19" s="4">
        <f t="shared" si="38"/>
        <v>6825.9839999999867</v>
      </c>
      <c r="AB19" s="4">
        <f t="shared" si="38"/>
        <v>4550.6559999999872</v>
      </c>
      <c r="AC19" s="4">
        <f t="shared" si="38"/>
        <v>2275.3279999999868</v>
      </c>
    </row>
    <row r="20" spans="3:29" hidden="1" x14ac:dyDescent="0.35">
      <c r="G20" s="4">
        <f t="shared" ref="G20:T26" si="39">$D8*G$6*1.111</f>
        <v>52603.627999999997</v>
      </c>
      <c r="H20" s="4">
        <f t="shared" si="39"/>
        <v>52012.576000000001</v>
      </c>
      <c r="I20" s="4">
        <f t="shared" si="39"/>
        <v>49648.368000000002</v>
      </c>
      <c r="J20" s="4">
        <f t="shared" si="39"/>
        <v>47284.159999999996</v>
      </c>
      <c r="K20" s="4">
        <f t="shared" si="39"/>
        <v>44919.95199999999</v>
      </c>
      <c r="L20" s="4">
        <f t="shared" si="39"/>
        <v>42555.743999999992</v>
      </c>
      <c r="M20" s="4">
        <f t="shared" si="39"/>
        <v>40191.535999999993</v>
      </c>
      <c r="N20" s="4">
        <f t="shared" si="39"/>
        <v>37827.327999999987</v>
      </c>
      <c r="O20" s="4">
        <f t="shared" si="39"/>
        <v>35463.119999999981</v>
      </c>
      <c r="P20" s="4">
        <f t="shared" si="39"/>
        <v>33098.911999999982</v>
      </c>
      <c r="Q20" s="4">
        <f t="shared" si="39"/>
        <v>30734.70399999998</v>
      </c>
      <c r="R20" s="4">
        <f t="shared" si="39"/>
        <v>28370.495999999985</v>
      </c>
      <c r="S20" s="4">
        <f t="shared" si="39"/>
        <v>26006.287999999982</v>
      </c>
      <c r="T20" s="4">
        <f t="shared" si="39"/>
        <v>23642.079999999984</v>
      </c>
      <c r="U20" s="4">
        <f t="shared" ref="U20:X20" si="40">$D8*U$6*1.111</f>
        <v>21277.871999999988</v>
      </c>
      <c r="V20" s="4">
        <f t="shared" si="40"/>
        <v>18913.663999999986</v>
      </c>
      <c r="W20" s="4">
        <f t="shared" si="40"/>
        <v>16549.455999999987</v>
      </c>
      <c r="X20" s="4">
        <f t="shared" si="40"/>
        <v>14185.247999999987</v>
      </c>
      <c r="Y20" s="4">
        <f t="shared" ref="Y20:AC20" si="41">$D8*Y$6*1.111</f>
        <v>11821.039999999988</v>
      </c>
      <c r="Z20" s="4">
        <f t="shared" si="41"/>
        <v>9456.8319999999876</v>
      </c>
      <c r="AA20" s="4">
        <f t="shared" si="41"/>
        <v>7092.6239999999871</v>
      </c>
      <c r="AB20" s="4">
        <f t="shared" si="41"/>
        <v>4728.4159999999856</v>
      </c>
      <c r="AC20" s="4">
        <f t="shared" si="41"/>
        <v>2364.207999999986</v>
      </c>
    </row>
    <row r="21" spans="3:29" hidden="1" x14ac:dyDescent="0.35">
      <c r="G21" s="4">
        <f t="shared" si="39"/>
        <v>55866.635000000002</v>
      </c>
      <c r="H21" s="4">
        <f t="shared" si="39"/>
        <v>55238.92</v>
      </c>
      <c r="I21" s="4">
        <f t="shared" si="39"/>
        <v>52728.06</v>
      </c>
      <c r="J21" s="4">
        <f t="shared" si="39"/>
        <v>50217.19999999999</v>
      </c>
      <c r="K21" s="4">
        <f t="shared" si="39"/>
        <v>47706.339999999989</v>
      </c>
      <c r="L21" s="4">
        <f t="shared" si="39"/>
        <v>45195.479999999989</v>
      </c>
      <c r="M21" s="4">
        <f t="shared" si="39"/>
        <v>42684.619999999988</v>
      </c>
      <c r="N21" s="4">
        <f t="shared" si="39"/>
        <v>40173.75999999998</v>
      </c>
      <c r="O21" s="4">
        <f t="shared" si="39"/>
        <v>37662.899999999987</v>
      </c>
      <c r="P21" s="4">
        <f t="shared" si="39"/>
        <v>35152.039999999986</v>
      </c>
      <c r="Q21" s="4">
        <f t="shared" si="39"/>
        <v>32641.179999999978</v>
      </c>
      <c r="R21" s="4">
        <f t="shared" si="39"/>
        <v>30130.319999999978</v>
      </c>
      <c r="S21" s="4">
        <f t="shared" si="39"/>
        <v>27619.459999999985</v>
      </c>
      <c r="T21" s="4">
        <f t="shared" si="39"/>
        <v>25108.599999999984</v>
      </c>
      <c r="U21" s="4">
        <f t="shared" ref="U21:X21" si="42">$D9*U$6*1.111</f>
        <v>22597.739999999983</v>
      </c>
      <c r="V21" s="4">
        <f t="shared" si="42"/>
        <v>20086.879999999986</v>
      </c>
      <c r="W21" s="4">
        <f t="shared" si="42"/>
        <v>17576.019999999986</v>
      </c>
      <c r="X21" s="4">
        <f t="shared" si="42"/>
        <v>15065.159999999987</v>
      </c>
      <c r="Y21" s="4">
        <f t="shared" ref="Y21:AC21" si="43">$D9*Y$6*1.111</f>
        <v>12554.299999999987</v>
      </c>
      <c r="Z21" s="4">
        <f t="shared" si="43"/>
        <v>10043.439999999986</v>
      </c>
      <c r="AA21" s="4">
        <f t="shared" si="43"/>
        <v>7532.5799999999854</v>
      </c>
      <c r="AB21" s="4">
        <f t="shared" si="43"/>
        <v>5021.7199999999848</v>
      </c>
      <c r="AC21" s="4">
        <f t="shared" si="43"/>
        <v>2510.8599999999851</v>
      </c>
    </row>
    <row r="22" spans="3:29" hidden="1" x14ac:dyDescent="0.35">
      <c r="G22" s="4">
        <f t="shared" si="39"/>
        <v>59821.794999999998</v>
      </c>
      <c r="H22" s="4">
        <f t="shared" si="39"/>
        <v>59149.64</v>
      </c>
      <c r="I22" s="4">
        <f t="shared" si="39"/>
        <v>56461.02</v>
      </c>
      <c r="J22" s="4">
        <f t="shared" si="39"/>
        <v>53772.399999999994</v>
      </c>
      <c r="K22" s="4">
        <f t="shared" si="39"/>
        <v>51083.779999999992</v>
      </c>
      <c r="L22" s="4">
        <f t="shared" si="39"/>
        <v>48395.159999999989</v>
      </c>
      <c r="M22" s="4">
        <f t="shared" si="39"/>
        <v>45706.539999999994</v>
      </c>
      <c r="N22" s="4">
        <f t="shared" si="39"/>
        <v>43017.919999999984</v>
      </c>
      <c r="O22" s="4">
        <f t="shared" si="39"/>
        <v>40329.299999999981</v>
      </c>
      <c r="P22" s="4">
        <f t="shared" si="39"/>
        <v>37640.679999999986</v>
      </c>
      <c r="Q22" s="4">
        <f t="shared" si="39"/>
        <v>34952.059999999976</v>
      </c>
      <c r="R22" s="4">
        <f t="shared" si="39"/>
        <v>32263.439999999981</v>
      </c>
      <c r="S22" s="4">
        <f t="shared" si="39"/>
        <v>29574.819999999978</v>
      </c>
      <c r="T22" s="4">
        <f t="shared" si="39"/>
        <v>26886.199999999983</v>
      </c>
      <c r="U22" s="4">
        <f t="shared" ref="U22:X22" si="44">$D10*U$6*1.111</f>
        <v>24197.579999999984</v>
      </c>
      <c r="V22" s="4">
        <f t="shared" si="44"/>
        <v>21508.959999999985</v>
      </c>
      <c r="W22" s="4">
        <f t="shared" si="44"/>
        <v>18820.339999999989</v>
      </c>
      <c r="X22" s="4">
        <f t="shared" si="44"/>
        <v>16131.719999999985</v>
      </c>
      <c r="Y22" s="4">
        <f t="shared" ref="Y22:AC22" si="45">$D10*Y$6*1.111</f>
        <v>13443.099999999986</v>
      </c>
      <c r="Z22" s="4">
        <f t="shared" si="45"/>
        <v>10754.479999999985</v>
      </c>
      <c r="AA22" s="4">
        <f t="shared" si="45"/>
        <v>8065.8599999999851</v>
      </c>
      <c r="AB22" s="4">
        <f t="shared" si="45"/>
        <v>5377.2399999999834</v>
      </c>
      <c r="AC22" s="4">
        <f t="shared" si="45"/>
        <v>2688.6199999999844</v>
      </c>
    </row>
    <row r="23" spans="3:29" hidden="1" x14ac:dyDescent="0.35">
      <c r="G23" s="4">
        <f t="shared" si="39"/>
        <v>64073.591999999997</v>
      </c>
      <c r="H23" s="4">
        <f t="shared" si="39"/>
        <v>63353.663999999997</v>
      </c>
      <c r="I23" s="4">
        <f t="shared" si="39"/>
        <v>60473.951999999997</v>
      </c>
      <c r="J23" s="4">
        <f t="shared" si="39"/>
        <v>57594.239999999991</v>
      </c>
      <c r="K23" s="4">
        <f t="shared" si="39"/>
        <v>54714.527999999991</v>
      </c>
      <c r="L23" s="4">
        <f t="shared" si="39"/>
        <v>51834.815999999992</v>
      </c>
      <c r="M23" s="4">
        <f t="shared" si="39"/>
        <v>48955.103999999985</v>
      </c>
      <c r="N23" s="4">
        <f t="shared" si="39"/>
        <v>46075.391999999985</v>
      </c>
      <c r="O23" s="4">
        <f t="shared" si="39"/>
        <v>43195.679999999986</v>
      </c>
      <c r="P23" s="4">
        <f t="shared" si="39"/>
        <v>40315.967999999986</v>
      </c>
      <c r="Q23" s="4">
        <f t="shared" si="39"/>
        <v>37436.255999999972</v>
      </c>
      <c r="R23" s="4">
        <f t="shared" si="39"/>
        <v>34556.54399999998</v>
      </c>
      <c r="S23" s="4">
        <f t="shared" si="39"/>
        <v>31676.83199999998</v>
      </c>
      <c r="T23" s="4">
        <f t="shared" si="39"/>
        <v>28797.119999999981</v>
      </c>
      <c r="U23" s="4">
        <f t="shared" ref="U23:X23" si="46">$D11*U$6*1.111</f>
        <v>25917.407999999985</v>
      </c>
      <c r="V23" s="4">
        <f t="shared" si="46"/>
        <v>23037.695999999985</v>
      </c>
      <c r="W23" s="4">
        <f t="shared" si="46"/>
        <v>20157.983999999989</v>
      </c>
      <c r="X23" s="4">
        <f t="shared" si="46"/>
        <v>17278.271999999986</v>
      </c>
      <c r="Y23" s="4">
        <f t="shared" ref="Y23:AC23" si="47">$D11*Y$6*1.111</f>
        <v>14398.559999999983</v>
      </c>
      <c r="Z23" s="4">
        <f t="shared" si="47"/>
        <v>11518.847999999984</v>
      </c>
      <c r="AA23" s="4">
        <f t="shared" si="47"/>
        <v>8639.1359999999841</v>
      </c>
      <c r="AB23" s="4">
        <f t="shared" si="47"/>
        <v>5759.4239999999827</v>
      </c>
      <c r="AC23" s="4">
        <f t="shared" si="47"/>
        <v>2879.7119999999832</v>
      </c>
    </row>
    <row r="24" spans="3:29" hidden="1" x14ac:dyDescent="0.35">
      <c r="G24" s="4">
        <f t="shared" si="39"/>
        <v>68622.025999999998</v>
      </c>
      <c r="H24" s="4">
        <f t="shared" si="39"/>
        <v>67850.991999999998</v>
      </c>
      <c r="I24" s="4">
        <f t="shared" si="39"/>
        <v>64766.856</v>
      </c>
      <c r="J24" s="4">
        <f t="shared" si="39"/>
        <v>61682.719999999994</v>
      </c>
      <c r="K24" s="4">
        <f t="shared" si="39"/>
        <v>58598.583999999988</v>
      </c>
      <c r="L24" s="4">
        <f t="shared" si="39"/>
        <v>55514.447999999989</v>
      </c>
      <c r="M24" s="4">
        <f t="shared" si="39"/>
        <v>52430.311999999984</v>
      </c>
      <c r="N24" s="4">
        <f t="shared" si="39"/>
        <v>49346.175999999985</v>
      </c>
      <c r="O24" s="4">
        <f t="shared" si="39"/>
        <v>46262.039999999986</v>
      </c>
      <c r="P24" s="4">
        <f t="shared" si="39"/>
        <v>43177.903999999973</v>
      </c>
      <c r="Q24" s="4">
        <f t="shared" si="39"/>
        <v>40093.767999999975</v>
      </c>
      <c r="R24" s="4">
        <f t="shared" si="39"/>
        <v>37009.631999999976</v>
      </c>
      <c r="S24" s="4">
        <f t="shared" si="39"/>
        <v>33925.495999999977</v>
      </c>
      <c r="T24" s="4">
        <f t="shared" si="39"/>
        <v>30841.359999999979</v>
      </c>
      <c r="U24" s="4">
        <f t="shared" ref="U24:X24" si="48">$D12*U$6*1.111</f>
        <v>27757.223999999984</v>
      </c>
      <c r="V24" s="4">
        <f t="shared" si="48"/>
        <v>24673.087999999985</v>
      </c>
      <c r="W24" s="4">
        <f t="shared" si="48"/>
        <v>21588.951999999983</v>
      </c>
      <c r="X24" s="4">
        <f t="shared" si="48"/>
        <v>18504.815999999984</v>
      </c>
      <c r="Y24" s="4">
        <f t="shared" ref="Y24:AC24" si="49">$D12*Y$6*1.111</f>
        <v>15420.679999999984</v>
      </c>
      <c r="Z24" s="4">
        <f t="shared" si="49"/>
        <v>12336.543999999983</v>
      </c>
      <c r="AA24" s="4">
        <f t="shared" si="49"/>
        <v>9252.4079999999813</v>
      </c>
      <c r="AB24" s="4">
        <f t="shared" si="49"/>
        <v>6168.2719999999817</v>
      </c>
      <c r="AC24" s="4">
        <f t="shared" si="49"/>
        <v>3084.1359999999818</v>
      </c>
    </row>
    <row r="25" spans="3:29" hidden="1" x14ac:dyDescent="0.35">
      <c r="G25" s="4">
        <f t="shared" si="39"/>
        <v>72774.944000000003</v>
      </c>
      <c r="H25" s="4">
        <f t="shared" si="39"/>
        <v>71957.247999999992</v>
      </c>
      <c r="I25" s="4">
        <f t="shared" si="39"/>
        <v>68686.463999999993</v>
      </c>
      <c r="J25" s="4">
        <f t="shared" si="39"/>
        <v>65415.679999999993</v>
      </c>
      <c r="K25" s="4">
        <f t="shared" si="39"/>
        <v>62144.895999999993</v>
      </c>
      <c r="L25" s="4">
        <f t="shared" si="39"/>
        <v>58874.111999999994</v>
      </c>
      <c r="M25" s="4">
        <f t="shared" si="39"/>
        <v>55603.327999999987</v>
      </c>
      <c r="N25" s="4">
        <f t="shared" si="39"/>
        <v>52332.54399999998</v>
      </c>
      <c r="O25" s="4">
        <f t="shared" si="39"/>
        <v>49061.75999999998</v>
      </c>
      <c r="P25" s="4">
        <f t="shared" si="39"/>
        <v>45790.975999999973</v>
      </c>
      <c r="Q25" s="4">
        <f t="shared" si="39"/>
        <v>42520.191999999974</v>
      </c>
      <c r="R25" s="4">
        <f t="shared" si="39"/>
        <v>39249.407999999974</v>
      </c>
      <c r="S25" s="4">
        <f t="shared" si="39"/>
        <v>35978.623999999974</v>
      </c>
      <c r="T25" s="4">
        <f t="shared" si="39"/>
        <v>32707.839999999978</v>
      </c>
      <c r="U25" s="4">
        <f t="shared" ref="U25:X25" si="50">$D13*U$6*1.111</f>
        <v>29437.055999999979</v>
      </c>
      <c r="V25" s="4">
        <f t="shared" si="50"/>
        <v>26166.271999999983</v>
      </c>
      <c r="W25" s="4">
        <f t="shared" si="50"/>
        <v>22895.487999999983</v>
      </c>
      <c r="X25" s="4">
        <f t="shared" si="50"/>
        <v>19624.703999999983</v>
      </c>
      <c r="Y25" s="4">
        <f t="shared" ref="Y25:AC25" si="51">$D13*Y$6*1.111</f>
        <v>16353.919999999982</v>
      </c>
      <c r="Z25" s="4">
        <f t="shared" si="51"/>
        <v>13083.135999999982</v>
      </c>
      <c r="AA25" s="4">
        <f t="shared" si="51"/>
        <v>9812.3519999999826</v>
      </c>
      <c r="AB25" s="4">
        <f t="shared" si="51"/>
        <v>6541.5679999999811</v>
      </c>
      <c r="AC25" s="4">
        <f t="shared" si="51"/>
        <v>3270.7839999999806</v>
      </c>
    </row>
    <row r="26" spans="3:29" hidden="1" x14ac:dyDescent="0.35">
      <c r="G26" s="4">
        <f t="shared" si="39"/>
        <v>77125.62</v>
      </c>
      <c r="H26" s="4">
        <f t="shared" si="39"/>
        <v>76259.039999999994</v>
      </c>
      <c r="I26" s="4">
        <f t="shared" si="39"/>
        <v>72792.72</v>
      </c>
      <c r="J26" s="4">
        <f t="shared" si="39"/>
        <v>69326.399999999994</v>
      </c>
      <c r="K26" s="4">
        <f t="shared" si="39"/>
        <v>65860.079999999987</v>
      </c>
      <c r="L26" s="4">
        <f t="shared" si="39"/>
        <v>62393.759999999995</v>
      </c>
      <c r="M26" s="4">
        <f t="shared" si="39"/>
        <v>58927.439999999981</v>
      </c>
      <c r="N26" s="4">
        <f t="shared" si="39"/>
        <v>55461.119999999981</v>
      </c>
      <c r="O26" s="4">
        <f t="shared" si="39"/>
        <v>51994.799999999974</v>
      </c>
      <c r="P26" s="4">
        <f t="shared" si="39"/>
        <v>48528.479999999974</v>
      </c>
      <c r="Q26" s="4">
        <f t="shared" si="39"/>
        <v>45062.159999999974</v>
      </c>
      <c r="R26" s="4">
        <f t="shared" si="39"/>
        <v>41595.839999999975</v>
      </c>
      <c r="S26" s="4">
        <f t="shared" si="39"/>
        <v>38129.519999999975</v>
      </c>
      <c r="T26" s="4">
        <f t="shared" si="39"/>
        <v>34663.199999999983</v>
      </c>
      <c r="U26" s="4">
        <f t="shared" ref="U26:X26" si="52">$D14*U$6*1.111</f>
        <v>31196.879999999979</v>
      </c>
      <c r="V26" s="4">
        <f t="shared" si="52"/>
        <v>27730.559999999979</v>
      </c>
      <c r="W26" s="4">
        <f t="shared" si="52"/>
        <v>24264.239999999983</v>
      </c>
      <c r="X26" s="4">
        <f t="shared" si="52"/>
        <v>20797.919999999984</v>
      </c>
      <c r="Y26" s="4">
        <f t="shared" ref="Y26:AC26" si="53">$D14*Y$6*1.111</f>
        <v>17331.59999999998</v>
      </c>
      <c r="Z26" s="4">
        <f t="shared" si="53"/>
        <v>13865.279999999982</v>
      </c>
      <c r="AA26" s="4">
        <f t="shared" si="53"/>
        <v>10398.959999999979</v>
      </c>
      <c r="AB26" s="4">
        <f t="shared" si="53"/>
        <v>6932.6399999999794</v>
      </c>
      <c r="AC26" s="4">
        <f t="shared" si="53"/>
        <v>3466.3199999999797</v>
      </c>
    </row>
    <row r="27" spans="3:29" x14ac:dyDescent="0.35">
      <c r="C27" t="s">
        <v>20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spans="3:29" ht="15" x14ac:dyDescent="0.25">
      <c r="G28" s="4"/>
    </row>
    <row r="29" spans="3:29" ht="15" x14ac:dyDescent="0.25">
      <c r="E29" t="s">
        <v>17</v>
      </c>
      <c r="G29" s="23">
        <f ca="1">NOW()</f>
        <v>43602.452084259261</v>
      </c>
      <c r="J29" t="s">
        <v>40</v>
      </c>
      <c r="K29" t="s">
        <v>16</v>
      </c>
    </row>
    <row r="30" spans="3:29" x14ac:dyDescent="0.3">
      <c r="E30" t="s">
        <v>41</v>
      </c>
      <c r="G30" s="14">
        <f>Calculator!I2</f>
        <v>43614</v>
      </c>
      <c r="I30" s="23"/>
      <c r="J30" s="15">
        <f>VLOOKUP(G30,'pay dates 2019'!$D$5:$D$27,1)</f>
        <v>43607</v>
      </c>
      <c r="K30">
        <f ca="1">ROUNDDOWN((J30-G29)/14,0)</f>
        <v>0</v>
      </c>
    </row>
    <row r="31" spans="3:29" x14ac:dyDescent="0.3">
      <c r="C31" t="s">
        <v>18</v>
      </c>
    </row>
    <row r="32" spans="3:29" x14ac:dyDescent="0.3">
      <c r="G32" t="s">
        <v>15</v>
      </c>
    </row>
    <row r="33" spans="3:33" ht="14.1" customHeight="1" x14ac:dyDescent="0.3">
      <c r="D33" t="s">
        <v>0</v>
      </c>
      <c r="E33" t="s">
        <v>1</v>
      </c>
      <c r="F33" t="s">
        <v>14</v>
      </c>
      <c r="G33">
        <v>0.89</v>
      </c>
      <c r="H33">
        <v>0.88</v>
      </c>
      <c r="I33">
        <f>H33-0.04</f>
        <v>0.84</v>
      </c>
      <c r="J33">
        <f>I33-0.04</f>
        <v>0.79999999999999993</v>
      </c>
      <c r="K33">
        <f t="shared" ref="K33:AC33" si="54">J33-0.04</f>
        <v>0.7599999999999999</v>
      </c>
      <c r="L33">
        <f t="shared" si="54"/>
        <v>0.71999999999999986</v>
      </c>
      <c r="M33">
        <f t="shared" si="54"/>
        <v>0.67999999999999983</v>
      </c>
      <c r="N33">
        <f t="shared" si="54"/>
        <v>0.63999999999999979</v>
      </c>
      <c r="O33">
        <f t="shared" si="54"/>
        <v>0.59999999999999976</v>
      </c>
      <c r="P33">
        <f t="shared" si="54"/>
        <v>0.55999999999999972</v>
      </c>
      <c r="Q33">
        <f t="shared" si="54"/>
        <v>0.51999999999999968</v>
      </c>
      <c r="R33">
        <f t="shared" si="54"/>
        <v>0.4799999999999997</v>
      </c>
      <c r="S33">
        <f t="shared" si="54"/>
        <v>0.43999999999999972</v>
      </c>
      <c r="T33">
        <f t="shared" si="54"/>
        <v>0.39999999999999974</v>
      </c>
      <c r="U33">
        <f t="shared" si="54"/>
        <v>0.35999999999999976</v>
      </c>
      <c r="V33">
        <f t="shared" si="54"/>
        <v>0.31999999999999978</v>
      </c>
      <c r="W33">
        <f t="shared" si="54"/>
        <v>0.2799999999999998</v>
      </c>
      <c r="X33">
        <f t="shared" si="54"/>
        <v>0.2399999999999998</v>
      </c>
      <c r="Y33">
        <f t="shared" si="54"/>
        <v>0.19999999999999979</v>
      </c>
      <c r="Z33">
        <f t="shared" si="54"/>
        <v>0.15999999999999978</v>
      </c>
      <c r="AA33">
        <f t="shared" si="54"/>
        <v>0.11999999999999977</v>
      </c>
      <c r="AB33">
        <f t="shared" si="54"/>
        <v>7.9999999999999766E-2</v>
      </c>
      <c r="AC33">
        <f t="shared" si="54"/>
        <v>3.9999999999999765E-2</v>
      </c>
      <c r="AD33" s="7" t="s">
        <v>4</v>
      </c>
      <c r="AE33" s="7" t="s">
        <v>5</v>
      </c>
    </row>
    <row r="34" spans="3:33" ht="14.1" customHeight="1" x14ac:dyDescent="0.3">
      <c r="D34" s="2">
        <v>3</v>
      </c>
      <c r="E34" s="6">
        <v>51200</v>
      </c>
      <c r="F34" s="5">
        <f t="shared" ref="F34:AC34" si="55">F7/$J$30</f>
        <v>2.6133996961025798E-3</v>
      </c>
      <c r="G34" s="5">
        <f t="shared" si="55"/>
        <v>2.5890194864906383E-3</v>
      </c>
      <c r="H34" s="5">
        <f t="shared" si="55"/>
        <v>2.564856763137501E-3</v>
      </c>
      <c r="I34" s="5">
        <f t="shared" si="55"/>
        <v>2.466492936241542E-3</v>
      </c>
      <c r="J34" s="5">
        <f t="shared" si="55"/>
        <v>2.3519728494011418E-3</v>
      </c>
      <c r="K34" s="5">
        <f t="shared" si="55"/>
        <v>2.237452762560742E-3</v>
      </c>
      <c r="L34" s="5">
        <f t="shared" si="55"/>
        <v>2.1229326757203422E-3</v>
      </c>
      <c r="M34" s="5">
        <f t="shared" si="55"/>
        <v>2.0084125888799424E-3</v>
      </c>
      <c r="N34" s="5">
        <f t="shared" si="55"/>
        <v>1.8938925020395422E-3</v>
      </c>
      <c r="O34" s="5">
        <f t="shared" si="55"/>
        <v>1.7793724151991428E-3</v>
      </c>
      <c r="P34" s="5">
        <f t="shared" si="55"/>
        <v>1.6648523283587424E-3</v>
      </c>
      <c r="Q34" s="5">
        <f t="shared" si="55"/>
        <v>1.5503322415183426E-3</v>
      </c>
      <c r="R34" s="5">
        <f t="shared" si="55"/>
        <v>1.4358121546779426E-3</v>
      </c>
      <c r="S34" s="5">
        <f t="shared" si="55"/>
        <v>1.3212920678375433E-3</v>
      </c>
      <c r="T34" s="5">
        <f t="shared" si="55"/>
        <v>1.2067719809971435E-3</v>
      </c>
      <c r="U34" s="5">
        <f t="shared" si="55"/>
        <v>1.0922518941567435E-3</v>
      </c>
      <c r="V34" s="5">
        <f t="shared" si="55"/>
        <v>9.777318073163439E-4</v>
      </c>
      <c r="W34" s="5">
        <f t="shared" si="55"/>
        <v>8.6321172047594411E-4</v>
      </c>
      <c r="X34" s="5">
        <f t="shared" si="55"/>
        <v>7.4716101095997152E-4</v>
      </c>
      <c r="Y34" s="5">
        <f t="shared" si="55"/>
        <v>6.226341757999762E-4</v>
      </c>
      <c r="Z34" s="5">
        <f t="shared" si="55"/>
        <v>4.9810734063998076E-4</v>
      </c>
      <c r="AA34" s="5">
        <f t="shared" si="55"/>
        <v>3.7358050547998538E-4</v>
      </c>
      <c r="AB34" s="5">
        <f t="shared" si="55"/>
        <v>2.4905367031999006E-4</v>
      </c>
      <c r="AC34" s="5">
        <f t="shared" si="55"/>
        <v>1.2452683515999465E-4</v>
      </c>
      <c r="AD34" s="8" t="s">
        <v>6</v>
      </c>
      <c r="AE34" s="10">
        <v>0.105</v>
      </c>
      <c r="AG34">
        <f>14000*0.895</f>
        <v>12530</v>
      </c>
    </row>
    <row r="35" spans="3:33" ht="14.1" customHeight="1" x14ac:dyDescent="0.3">
      <c r="D35" s="1">
        <v>4</v>
      </c>
      <c r="E35" s="6">
        <v>53200</v>
      </c>
      <c r="F35" s="5">
        <f t="shared" ref="F35:AC35" si="56">F8/$J$30</f>
        <v>2.698355265947939E-3</v>
      </c>
      <c r="G35" s="5">
        <f t="shared" si="56"/>
        <v>2.6730227043980309E-3</v>
      </c>
      <c r="H35" s="5">
        <f t="shared" si="56"/>
        <v>2.6479161246639113E-3</v>
      </c>
      <c r="I35" s="5">
        <f t="shared" si="56"/>
        <v>2.5474898057274331E-3</v>
      </c>
      <c r="J35" s="5">
        <f t="shared" si="56"/>
        <v>2.4414416672452048E-3</v>
      </c>
      <c r="K35" s="5">
        <f t="shared" si="56"/>
        <v>2.3224481395126011E-3</v>
      </c>
      <c r="L35" s="5">
        <f t="shared" si="56"/>
        <v>2.2034546117799983E-3</v>
      </c>
      <c r="M35" s="5">
        <f t="shared" si="56"/>
        <v>2.084461084047395E-3</v>
      </c>
      <c r="N35" s="5">
        <f t="shared" si="56"/>
        <v>1.9654675563147922E-3</v>
      </c>
      <c r="O35" s="5">
        <f t="shared" si="56"/>
        <v>1.8464740285821892E-3</v>
      </c>
      <c r="P35" s="5">
        <f t="shared" si="56"/>
        <v>1.7274805008495862E-3</v>
      </c>
      <c r="Q35" s="5">
        <f t="shared" si="56"/>
        <v>1.6084869731169829E-3</v>
      </c>
      <c r="R35" s="5">
        <f t="shared" si="56"/>
        <v>1.4894934453843804E-3</v>
      </c>
      <c r="S35" s="5">
        <f t="shared" si="56"/>
        <v>1.3704999176517773E-3</v>
      </c>
      <c r="T35" s="5">
        <f t="shared" si="56"/>
        <v>1.2515063899191745E-3</v>
      </c>
      <c r="U35" s="5">
        <f t="shared" si="56"/>
        <v>1.1325128621865717E-3</v>
      </c>
      <c r="V35" s="5">
        <f t="shared" si="56"/>
        <v>1.0135193344539689E-3</v>
      </c>
      <c r="W35" s="5">
        <f t="shared" si="56"/>
        <v>8.9452580672136578E-4</v>
      </c>
      <c r="X35" s="5">
        <f t="shared" si="56"/>
        <v>7.7553227898876308E-4</v>
      </c>
      <c r="Y35" s="5">
        <f t="shared" si="56"/>
        <v>6.4695582329216269E-4</v>
      </c>
      <c r="Z35" s="5">
        <f t="shared" si="56"/>
        <v>5.1756465863373E-4</v>
      </c>
      <c r="AA35" s="5">
        <f t="shared" si="56"/>
        <v>3.8817349397529742E-4</v>
      </c>
      <c r="AB35" s="5">
        <f t="shared" si="56"/>
        <v>2.5878232931686462E-4</v>
      </c>
      <c r="AC35" s="5">
        <f t="shared" si="56"/>
        <v>1.2939116465843193E-4</v>
      </c>
      <c r="AD35" s="8" t="s">
        <v>7</v>
      </c>
      <c r="AE35" s="10">
        <v>0.17499999999999999</v>
      </c>
      <c r="AG35">
        <f>AG34+34000*0.825</f>
        <v>40580</v>
      </c>
    </row>
    <row r="36" spans="3:33" ht="14.1" customHeight="1" x14ac:dyDescent="0.3">
      <c r="D36" s="2">
        <v>5</v>
      </c>
      <c r="E36" s="6">
        <v>56500</v>
      </c>
      <c r="F36" s="5">
        <f t="shared" ref="F36:AC36" si="57">F9/$J$30</f>
        <v>2.8385319561927817E-3</v>
      </c>
      <c r="G36" s="5">
        <f t="shared" si="57"/>
        <v>2.8116280139452287E-3</v>
      </c>
      <c r="H36" s="5">
        <f t="shared" si="57"/>
        <v>2.7849640711824892E-3</v>
      </c>
      <c r="I36" s="5">
        <f t="shared" si="57"/>
        <v>2.6783083001315298E-3</v>
      </c>
      <c r="J36" s="5">
        <f t="shared" si="57"/>
        <v>2.5716525290805704E-3</v>
      </c>
      <c r="K36" s="5">
        <f t="shared" si="57"/>
        <v>2.4626905114831692E-3</v>
      </c>
      <c r="L36" s="5">
        <f t="shared" si="57"/>
        <v>2.3363158062784314E-3</v>
      </c>
      <c r="M36" s="5">
        <f t="shared" si="57"/>
        <v>2.2099411010736928E-3</v>
      </c>
      <c r="N36" s="5">
        <f t="shared" si="57"/>
        <v>2.0835663958689546E-3</v>
      </c>
      <c r="O36" s="5">
        <f t="shared" si="57"/>
        <v>1.9571916906642164E-3</v>
      </c>
      <c r="P36" s="5">
        <f t="shared" si="57"/>
        <v>1.8308169854594782E-3</v>
      </c>
      <c r="Q36" s="5">
        <f t="shared" si="57"/>
        <v>1.70444228025474E-3</v>
      </c>
      <c r="R36" s="5">
        <f t="shared" si="57"/>
        <v>1.578067575050002E-3</v>
      </c>
      <c r="S36" s="5">
        <f t="shared" si="57"/>
        <v>1.4516928698452643E-3</v>
      </c>
      <c r="T36" s="5">
        <f t="shared" si="57"/>
        <v>1.3253181646405261E-3</v>
      </c>
      <c r="U36" s="5">
        <f t="shared" si="57"/>
        <v>1.1989434594357879E-3</v>
      </c>
      <c r="V36" s="5">
        <f t="shared" si="57"/>
        <v>1.0725687542310501E-3</v>
      </c>
      <c r="W36" s="5">
        <f t="shared" si="57"/>
        <v>9.461940490263119E-4</v>
      </c>
      <c r="X36" s="5">
        <f t="shared" si="57"/>
        <v>8.198193438215737E-4</v>
      </c>
      <c r="Y36" s="5">
        <f t="shared" si="57"/>
        <v>6.8708654165427054E-4</v>
      </c>
      <c r="Z36" s="5">
        <f t="shared" si="57"/>
        <v>5.4966923332341639E-4</v>
      </c>
      <c r="AA36" s="5">
        <f t="shared" si="57"/>
        <v>4.1225192499256196E-4</v>
      </c>
      <c r="AB36" s="5">
        <f t="shared" si="57"/>
        <v>2.7483461666170771E-4</v>
      </c>
      <c r="AC36" s="5">
        <f t="shared" si="57"/>
        <v>1.3741730833085345E-4</v>
      </c>
      <c r="AD36" s="8" t="s">
        <v>8</v>
      </c>
      <c r="AE36" s="12">
        <v>0.3</v>
      </c>
      <c r="AG36" s="13">
        <f>AG35+(E34-48000)*0.7</f>
        <v>42820</v>
      </c>
    </row>
    <row r="37" spans="3:33" ht="14.1" customHeight="1" x14ac:dyDescent="0.3">
      <c r="D37" s="1">
        <v>6</v>
      </c>
      <c r="E37" s="6">
        <v>60500</v>
      </c>
      <c r="F37" s="5">
        <f t="shared" ref="F37:AC37" si="58">F10/$J$30</f>
        <v>3.0084430958835003E-3</v>
      </c>
      <c r="G37" s="5">
        <f t="shared" si="58"/>
        <v>2.9796344497600136E-3</v>
      </c>
      <c r="H37" s="5">
        <f t="shared" si="58"/>
        <v>2.9510827942353102E-3</v>
      </c>
      <c r="I37" s="5">
        <f t="shared" si="58"/>
        <v>2.8368761721364955E-3</v>
      </c>
      <c r="J37" s="5">
        <f t="shared" si="58"/>
        <v>2.7226695500376804E-3</v>
      </c>
      <c r="K37" s="5">
        <f t="shared" si="58"/>
        <v>2.6084629279388657E-3</v>
      </c>
      <c r="L37" s="5">
        <f t="shared" si="58"/>
        <v>2.494256305840051E-3</v>
      </c>
      <c r="M37" s="5">
        <f t="shared" si="58"/>
        <v>2.3620380914085993E-3</v>
      </c>
      <c r="N37" s="5">
        <f t="shared" si="58"/>
        <v>2.2267165044194542E-3</v>
      </c>
      <c r="O37" s="5">
        <f t="shared" si="58"/>
        <v>2.09139491743031E-3</v>
      </c>
      <c r="P37" s="5">
        <f t="shared" si="58"/>
        <v>1.9560733304411653E-3</v>
      </c>
      <c r="Q37" s="5">
        <f t="shared" si="58"/>
        <v>1.8207517434520211E-3</v>
      </c>
      <c r="R37" s="5">
        <f t="shared" si="58"/>
        <v>1.6854301564628769E-3</v>
      </c>
      <c r="S37" s="5">
        <f t="shared" si="58"/>
        <v>1.5501085694737324E-3</v>
      </c>
      <c r="T37" s="5">
        <f t="shared" si="58"/>
        <v>1.4147869824845882E-3</v>
      </c>
      <c r="U37" s="5">
        <f t="shared" si="58"/>
        <v>1.2794653954954437E-3</v>
      </c>
      <c r="V37" s="5">
        <f t="shared" si="58"/>
        <v>1.1441438085062997E-3</v>
      </c>
      <c r="W37" s="5">
        <f t="shared" si="58"/>
        <v>1.0088222215171555E-3</v>
      </c>
      <c r="X37" s="5">
        <f t="shared" si="58"/>
        <v>8.7350063452801101E-4</v>
      </c>
      <c r="Y37" s="5">
        <f t="shared" si="58"/>
        <v>7.3572983663864363E-4</v>
      </c>
      <c r="Z37" s="5">
        <f t="shared" si="58"/>
        <v>5.8858386931091476E-4</v>
      </c>
      <c r="AA37" s="5">
        <f t="shared" si="58"/>
        <v>4.4143790198318593E-4</v>
      </c>
      <c r="AB37" s="5">
        <f t="shared" si="58"/>
        <v>2.9429193465545684E-4</v>
      </c>
      <c r="AC37" s="5">
        <f t="shared" si="58"/>
        <v>1.4714596732772807E-4</v>
      </c>
      <c r="AD37" s="8" t="s">
        <v>9</v>
      </c>
      <c r="AE37" s="12">
        <v>0.33</v>
      </c>
      <c r="AG37" s="4">
        <f>AG35+22000*0.7+(E40-70000)*0.67</f>
        <v>58392</v>
      </c>
    </row>
    <row r="38" spans="3:33" x14ac:dyDescent="0.3">
      <c r="D38" s="2">
        <v>7</v>
      </c>
      <c r="E38" s="6">
        <v>64800</v>
      </c>
      <c r="F38" s="5">
        <f t="shared" ref="F38:AC38" si="59">F11/$J$30</f>
        <v>3.191097571051022E-3</v>
      </c>
      <c r="G38" s="5">
        <f t="shared" si="59"/>
        <v>3.1602413682609077E-3</v>
      </c>
      <c r="H38" s="5">
        <f t="shared" si="59"/>
        <v>3.1296604215170932E-3</v>
      </c>
      <c r="I38" s="5">
        <f t="shared" si="59"/>
        <v>3.0073366345418338E-3</v>
      </c>
      <c r="J38" s="5">
        <f t="shared" si="59"/>
        <v>2.8850128475665744E-3</v>
      </c>
      <c r="K38" s="5">
        <f t="shared" si="59"/>
        <v>2.762689060591315E-3</v>
      </c>
      <c r="L38" s="5">
        <f t="shared" si="59"/>
        <v>2.6403652736160556E-3</v>
      </c>
      <c r="M38" s="5">
        <f t="shared" si="59"/>
        <v>2.5180414866407953E-3</v>
      </c>
      <c r="N38" s="5">
        <f t="shared" si="59"/>
        <v>2.3957176996655359E-3</v>
      </c>
      <c r="O38" s="5">
        <f t="shared" si="59"/>
        <v>2.2356633862038607E-3</v>
      </c>
      <c r="P38" s="5">
        <f t="shared" si="59"/>
        <v>2.0907239012964794E-3</v>
      </c>
      <c r="Q38" s="5">
        <f t="shared" si="59"/>
        <v>1.9457844163890978E-3</v>
      </c>
      <c r="R38" s="5">
        <f t="shared" si="59"/>
        <v>1.8008449314817171E-3</v>
      </c>
      <c r="S38" s="5">
        <f t="shared" si="59"/>
        <v>1.6559054465743359E-3</v>
      </c>
      <c r="T38" s="5">
        <f t="shared" si="59"/>
        <v>1.510965961666955E-3</v>
      </c>
      <c r="U38" s="5">
        <f t="shared" si="59"/>
        <v>1.3660264767595745E-3</v>
      </c>
      <c r="V38" s="5">
        <f t="shared" si="59"/>
        <v>1.2210869918521934E-3</v>
      </c>
      <c r="W38" s="5">
        <f t="shared" si="59"/>
        <v>1.0761475069448125E-3</v>
      </c>
      <c r="X38" s="5">
        <f t="shared" si="59"/>
        <v>9.3120802203743144E-4</v>
      </c>
      <c r="Y38" s="5">
        <f t="shared" si="59"/>
        <v>7.862685371300502E-4</v>
      </c>
      <c r="Z38" s="5">
        <f t="shared" si="59"/>
        <v>6.3041710299747565E-4</v>
      </c>
      <c r="AA38" s="5">
        <f t="shared" si="59"/>
        <v>4.7281282724810652E-4</v>
      </c>
      <c r="AB38" s="5">
        <f t="shared" si="59"/>
        <v>3.1520855149873734E-4</v>
      </c>
      <c r="AC38" s="5">
        <f t="shared" si="59"/>
        <v>1.5760427574936821E-4</v>
      </c>
    </row>
    <row r="39" spans="3:33" x14ac:dyDescent="0.3">
      <c r="D39" s="1">
        <v>8</v>
      </c>
      <c r="E39" s="6">
        <v>69400</v>
      </c>
      <c r="F39" s="5">
        <f t="shared" ref="F39:AC39" si="60">F12/$J$30</f>
        <v>3.3864953816953474E-3</v>
      </c>
      <c r="G39" s="5">
        <f t="shared" si="60"/>
        <v>3.3534487694479114E-3</v>
      </c>
      <c r="H39" s="5">
        <f t="shared" si="60"/>
        <v>3.3206969530278382E-3</v>
      </c>
      <c r="I39" s="5">
        <f t="shared" si="60"/>
        <v>3.1896896873475447E-3</v>
      </c>
      <c r="J39" s="5">
        <f t="shared" si="60"/>
        <v>3.0586824216672515E-3</v>
      </c>
      <c r="K39" s="5">
        <f t="shared" si="60"/>
        <v>2.9276751559869575E-3</v>
      </c>
      <c r="L39" s="5">
        <f t="shared" si="60"/>
        <v>2.7966678903066644E-3</v>
      </c>
      <c r="M39" s="5">
        <f t="shared" si="60"/>
        <v>2.6656606246263708E-3</v>
      </c>
      <c r="N39" s="5">
        <f t="shared" si="60"/>
        <v>2.5346533589460781E-3</v>
      </c>
      <c r="O39" s="5">
        <f t="shared" si="60"/>
        <v>2.403646093265785E-3</v>
      </c>
      <c r="P39" s="5">
        <f t="shared" si="60"/>
        <v>2.2347686980254194E-3</v>
      </c>
      <c r="Q39" s="5">
        <f t="shared" si="60"/>
        <v>2.0795402990659712E-3</v>
      </c>
      <c r="R39" s="5">
        <f t="shared" si="60"/>
        <v>1.9243119001065229E-3</v>
      </c>
      <c r="S39" s="5">
        <f t="shared" si="60"/>
        <v>1.7690835011470751E-3</v>
      </c>
      <c r="T39" s="5">
        <f t="shared" si="60"/>
        <v>1.6138551021876268E-3</v>
      </c>
      <c r="U39" s="5">
        <f t="shared" si="60"/>
        <v>1.4586267032281788E-3</v>
      </c>
      <c r="V39" s="5">
        <f t="shared" si="60"/>
        <v>1.3033983042687308E-3</v>
      </c>
      <c r="W39" s="5">
        <f t="shared" si="60"/>
        <v>1.1481699053092825E-3</v>
      </c>
      <c r="X39" s="5">
        <f t="shared" si="60"/>
        <v>9.9294150634983425E-4</v>
      </c>
      <c r="Y39" s="5">
        <f t="shared" si="60"/>
        <v>8.3771310739038621E-4</v>
      </c>
      <c r="Z39" s="5">
        <f t="shared" si="60"/>
        <v>6.7516893438309897E-4</v>
      </c>
      <c r="AA39" s="5">
        <f t="shared" si="60"/>
        <v>5.063767007873239E-4</v>
      </c>
      <c r="AB39" s="5">
        <f t="shared" si="60"/>
        <v>3.3758446719154894E-4</v>
      </c>
      <c r="AC39" s="5">
        <f t="shared" si="60"/>
        <v>1.6879223359577398E-4</v>
      </c>
    </row>
    <row r="40" spans="3:33" x14ac:dyDescent="0.3">
      <c r="D40" s="2">
        <v>9</v>
      </c>
      <c r="E40" s="6">
        <v>73600</v>
      </c>
      <c r="F40" s="5">
        <f t="shared" ref="F40:AC40" si="61">F13/$J$30</f>
        <v>3.5581166904521734E-3</v>
      </c>
      <c r="G40" s="5">
        <f t="shared" si="61"/>
        <v>3.5246252294167928E-3</v>
      </c>
      <c r="H40" s="5">
        <f t="shared" si="61"/>
        <v>3.4914325325298098E-3</v>
      </c>
      <c r="I40" s="5">
        <f t="shared" si="61"/>
        <v>3.3561859529527582E-3</v>
      </c>
      <c r="J40" s="5">
        <f t="shared" si="61"/>
        <v>3.2172502936722172E-3</v>
      </c>
      <c r="K40" s="5">
        <f t="shared" si="61"/>
        <v>3.0783146343916754E-3</v>
      </c>
      <c r="L40" s="5">
        <f t="shared" si="61"/>
        <v>2.9393789751111341E-3</v>
      </c>
      <c r="M40" s="5">
        <f t="shared" si="61"/>
        <v>2.8004433158305923E-3</v>
      </c>
      <c r="N40" s="5">
        <f t="shared" si="61"/>
        <v>2.66150765655005E-3</v>
      </c>
      <c r="O40" s="5">
        <f t="shared" si="61"/>
        <v>2.5225719972695087E-3</v>
      </c>
      <c r="P40" s="5">
        <f t="shared" si="61"/>
        <v>2.3662878602561908E-3</v>
      </c>
      <c r="Q40" s="5">
        <f t="shared" si="61"/>
        <v>2.2016652354231161E-3</v>
      </c>
      <c r="R40" s="5">
        <f t="shared" si="61"/>
        <v>2.0370426105900414E-3</v>
      </c>
      <c r="S40" s="5">
        <f t="shared" si="61"/>
        <v>1.8724199857569669E-3</v>
      </c>
      <c r="T40" s="5">
        <f t="shared" si="61"/>
        <v>1.7077973609238919E-3</v>
      </c>
      <c r="U40" s="5">
        <f t="shared" si="61"/>
        <v>1.5431747360908177E-3</v>
      </c>
      <c r="V40" s="5">
        <f t="shared" si="61"/>
        <v>1.3785521112577429E-3</v>
      </c>
      <c r="W40" s="5">
        <f t="shared" si="61"/>
        <v>1.2139294864246682E-3</v>
      </c>
      <c r="X40" s="5">
        <f t="shared" si="61"/>
        <v>1.0493068615915935E-3</v>
      </c>
      <c r="Y40" s="5">
        <f t="shared" si="61"/>
        <v>8.8468423675851877E-4</v>
      </c>
      <c r="Z40" s="5">
        <f t="shared" si="61"/>
        <v>7.1602930216997239E-4</v>
      </c>
      <c r="AA40" s="5">
        <f t="shared" si="61"/>
        <v>5.3702197662747913E-4</v>
      </c>
      <c r="AB40" s="5">
        <f t="shared" si="61"/>
        <v>3.5801465108498565E-4</v>
      </c>
      <c r="AC40" s="5">
        <f t="shared" si="61"/>
        <v>1.7900732554249226E-4</v>
      </c>
      <c r="AD40" s="8" t="s">
        <v>10</v>
      </c>
      <c r="AE40" s="9">
        <v>1.3899999999999999E-2</v>
      </c>
    </row>
    <row r="41" spans="3:33" ht="15" thickBot="1" x14ac:dyDescent="0.35">
      <c r="D41" s="3">
        <v>10</v>
      </c>
      <c r="E41" s="6">
        <v>78000</v>
      </c>
      <c r="F41" s="5">
        <f t="shared" ref="F41:AC41" si="62">F14/$J$30</f>
        <v>3.7367256922116632E-3</v>
      </c>
      <c r="G41" s="5">
        <f t="shared" si="62"/>
        <v>3.7012320242665576E-3</v>
      </c>
      <c r="H41" s="5">
        <f t="shared" si="62"/>
        <v>3.6660549813700262E-3</v>
      </c>
      <c r="I41" s="5">
        <f t="shared" si="62"/>
        <v>3.5253468097839009E-3</v>
      </c>
      <c r="J41" s="5">
        <f t="shared" si="62"/>
        <v>3.3833690167250391E-3</v>
      </c>
      <c r="K41" s="5">
        <f t="shared" si="62"/>
        <v>3.2361274212918548E-3</v>
      </c>
      <c r="L41" s="5">
        <f t="shared" si="62"/>
        <v>3.0888858258586735E-3</v>
      </c>
      <c r="M41" s="5">
        <f t="shared" si="62"/>
        <v>2.9416442304254905E-3</v>
      </c>
      <c r="N41" s="5">
        <f t="shared" si="62"/>
        <v>2.7944026349923071E-3</v>
      </c>
      <c r="O41" s="5">
        <f t="shared" si="62"/>
        <v>2.6471610395591245E-3</v>
      </c>
      <c r="P41" s="5">
        <f t="shared" si="62"/>
        <v>2.4999194441259424E-3</v>
      </c>
      <c r="Q41" s="5">
        <f t="shared" si="62"/>
        <v>2.3296056449401254E-3</v>
      </c>
      <c r="R41" s="5">
        <f t="shared" si="62"/>
        <v>2.1551414501442038E-3</v>
      </c>
      <c r="S41" s="5">
        <f t="shared" si="62"/>
        <v>1.9806772553482821E-3</v>
      </c>
      <c r="T41" s="5">
        <f t="shared" si="62"/>
        <v>1.8062130605523612E-3</v>
      </c>
      <c r="U41" s="5">
        <f t="shared" si="62"/>
        <v>1.6317488657564393E-3</v>
      </c>
      <c r="V41" s="5">
        <f t="shared" si="62"/>
        <v>1.4572846709605177E-3</v>
      </c>
      <c r="W41" s="5">
        <f t="shared" si="62"/>
        <v>1.2828204761645963E-3</v>
      </c>
      <c r="X41" s="5">
        <f t="shared" si="62"/>
        <v>1.1083562813686747E-3</v>
      </c>
      <c r="Y41" s="5">
        <f t="shared" si="62"/>
        <v>9.3389208657275284E-4</v>
      </c>
      <c r="Z41" s="5">
        <f t="shared" si="62"/>
        <v>7.5883540175622076E-4</v>
      </c>
      <c r="AA41" s="5">
        <f t="shared" si="62"/>
        <v>5.6912655131716519E-4</v>
      </c>
      <c r="AB41" s="5">
        <f t="shared" si="62"/>
        <v>3.7941770087810984E-4</v>
      </c>
      <c r="AC41" s="5">
        <f t="shared" si="62"/>
        <v>1.8970885043905435E-4</v>
      </c>
    </row>
    <row r="42" spans="3:33" x14ac:dyDescent="0.3">
      <c r="D42" t="s">
        <v>12</v>
      </c>
      <c r="E42" s="6">
        <v>4000</v>
      </c>
      <c r="F42" s="5">
        <f t="shared" ref="F42:N42" si="63">F15/$J$30</f>
        <v>1.6488492641780834E-4</v>
      </c>
      <c r="G42" s="5">
        <f t="shared" si="63"/>
        <v>1.6488492641780834E-4</v>
      </c>
      <c r="H42" s="5">
        <f t="shared" si="63"/>
        <v>1.6488492641780834E-4</v>
      </c>
      <c r="I42" s="5">
        <f t="shared" si="63"/>
        <v>1.6488492641780834E-4</v>
      </c>
      <c r="J42" s="5">
        <f t="shared" si="63"/>
        <v>1.6488492641780834E-4</v>
      </c>
      <c r="K42" s="5">
        <f t="shared" si="63"/>
        <v>1.6488492641780834E-4</v>
      </c>
      <c r="L42" s="5">
        <f t="shared" si="63"/>
        <v>1.6488492641780834E-4</v>
      </c>
      <c r="M42" s="5">
        <f t="shared" si="63"/>
        <v>1.6488492641780834E-4</v>
      </c>
      <c r="N42" s="5">
        <f t="shared" si="63"/>
        <v>1.6488492641780834E-4</v>
      </c>
      <c r="O42" s="4">
        <f>N42</f>
        <v>1.6488492641780834E-4</v>
      </c>
      <c r="P42" s="4">
        <f>O42</f>
        <v>1.6488492641780834E-4</v>
      </c>
      <c r="Q42" s="4">
        <f t="shared" ref="Q42:AC42" si="64">P42</f>
        <v>1.6488492641780834E-4</v>
      </c>
      <c r="R42" s="4">
        <f t="shared" si="64"/>
        <v>1.6488492641780834E-4</v>
      </c>
      <c r="S42" s="4">
        <f t="shared" si="64"/>
        <v>1.6488492641780834E-4</v>
      </c>
      <c r="T42" s="4">
        <f t="shared" si="64"/>
        <v>1.6488492641780834E-4</v>
      </c>
      <c r="U42" s="4">
        <f t="shared" si="64"/>
        <v>1.6488492641780834E-4</v>
      </c>
      <c r="V42" s="4">
        <f t="shared" si="64"/>
        <v>1.6488492641780834E-4</v>
      </c>
      <c r="W42" s="4">
        <f t="shared" si="64"/>
        <v>1.6488492641780834E-4</v>
      </c>
      <c r="X42" s="4">
        <f t="shared" si="64"/>
        <v>1.6488492641780834E-4</v>
      </c>
      <c r="Y42" s="4">
        <f t="shared" si="64"/>
        <v>1.6488492641780834E-4</v>
      </c>
      <c r="Z42" s="4">
        <f t="shared" si="64"/>
        <v>1.6488492641780834E-4</v>
      </c>
      <c r="AA42" s="4">
        <f t="shared" si="64"/>
        <v>1.6488492641780834E-4</v>
      </c>
      <c r="AB42" s="4">
        <f t="shared" si="64"/>
        <v>1.6488492641780834E-4</v>
      </c>
      <c r="AC42" s="4">
        <f t="shared" si="64"/>
        <v>1.6488492641780834E-4</v>
      </c>
      <c r="AD42" t="s">
        <v>11</v>
      </c>
      <c r="AE42" s="11">
        <v>0.01</v>
      </c>
    </row>
    <row r="43" spans="3:33" x14ac:dyDescent="0.3">
      <c r="D43" t="s">
        <v>13</v>
      </c>
      <c r="E43" s="6">
        <v>1000</v>
      </c>
      <c r="F43" s="5">
        <f t="shared" ref="F43:N43" si="65">F16/$J$30</f>
        <v>4.1221231604452085E-5</v>
      </c>
      <c r="G43" s="5">
        <f t="shared" si="65"/>
        <v>4.1221231604452085E-5</v>
      </c>
      <c r="H43" s="5">
        <f t="shared" si="65"/>
        <v>4.1221231604452085E-5</v>
      </c>
      <c r="I43" s="5">
        <f t="shared" si="65"/>
        <v>4.1221231604452085E-5</v>
      </c>
      <c r="J43" s="5">
        <f t="shared" si="65"/>
        <v>4.1221231604452085E-5</v>
      </c>
      <c r="K43" s="5">
        <f t="shared" si="65"/>
        <v>4.1221231604452085E-5</v>
      </c>
      <c r="L43" s="5">
        <f t="shared" si="65"/>
        <v>4.1221231604452085E-5</v>
      </c>
      <c r="M43" s="5">
        <f t="shared" si="65"/>
        <v>4.1221231604452085E-5</v>
      </c>
      <c r="N43" s="5">
        <f t="shared" si="65"/>
        <v>4.1221231604452085E-5</v>
      </c>
      <c r="O43" s="4">
        <f>N43</f>
        <v>4.1221231604452085E-5</v>
      </c>
      <c r="P43" s="4">
        <f>O43</f>
        <v>4.1221231604452085E-5</v>
      </c>
      <c r="Q43" s="4">
        <f t="shared" ref="Q43:AC43" si="66">P43</f>
        <v>4.1221231604452085E-5</v>
      </c>
      <c r="R43" s="4">
        <f t="shared" si="66"/>
        <v>4.1221231604452085E-5</v>
      </c>
      <c r="S43" s="4">
        <f t="shared" si="66"/>
        <v>4.1221231604452085E-5</v>
      </c>
      <c r="T43" s="4">
        <f t="shared" si="66"/>
        <v>4.1221231604452085E-5</v>
      </c>
      <c r="U43" s="4">
        <f t="shared" si="66"/>
        <v>4.1221231604452085E-5</v>
      </c>
      <c r="V43" s="4">
        <f t="shared" si="66"/>
        <v>4.1221231604452085E-5</v>
      </c>
      <c r="W43" s="4">
        <f t="shared" si="66"/>
        <v>4.1221231604452085E-5</v>
      </c>
      <c r="X43" s="4">
        <f t="shared" si="66"/>
        <v>4.1221231604452085E-5</v>
      </c>
      <c r="Y43" s="4">
        <f t="shared" si="66"/>
        <v>4.1221231604452085E-5</v>
      </c>
      <c r="Z43" s="4">
        <f t="shared" si="66"/>
        <v>4.1221231604452085E-5</v>
      </c>
      <c r="AA43" s="4">
        <f t="shared" si="66"/>
        <v>4.1221231604452085E-5</v>
      </c>
      <c r="AB43" s="4">
        <f t="shared" si="66"/>
        <v>4.1221231604452085E-5</v>
      </c>
      <c r="AC43" s="4">
        <f t="shared" si="66"/>
        <v>4.1221231604452085E-5</v>
      </c>
    </row>
    <row r="47" spans="3:33" x14ac:dyDescent="0.3">
      <c r="C47" t="s">
        <v>21</v>
      </c>
    </row>
    <row r="49" spans="3:33" x14ac:dyDescent="0.3">
      <c r="E49" t="s">
        <v>14</v>
      </c>
      <c r="F49" t="s">
        <v>14</v>
      </c>
      <c r="G49" t="s">
        <v>15</v>
      </c>
    </row>
    <row r="50" spans="3:33" ht="14.1" customHeight="1" x14ac:dyDescent="0.3">
      <c r="C50" t="s">
        <v>0</v>
      </c>
      <c r="D50" t="s">
        <v>1</v>
      </c>
      <c r="E50" t="s">
        <v>22</v>
      </c>
      <c r="F50" t="s">
        <v>23</v>
      </c>
      <c r="G50">
        <v>0.89</v>
      </c>
      <c r="H50">
        <v>0.88</v>
      </c>
      <c r="I50">
        <f>H50-0.04</f>
        <v>0.84</v>
      </c>
      <c r="J50">
        <f>I50-0.04</f>
        <v>0.79999999999999993</v>
      </c>
      <c r="K50">
        <f t="shared" ref="K50:AC50" si="67">J50-0.04</f>
        <v>0.7599999999999999</v>
      </c>
      <c r="L50">
        <f t="shared" si="67"/>
        <v>0.71999999999999986</v>
      </c>
      <c r="M50">
        <f t="shared" si="67"/>
        <v>0.67999999999999983</v>
      </c>
      <c r="N50">
        <f t="shared" si="67"/>
        <v>0.63999999999999979</v>
      </c>
      <c r="O50">
        <f t="shared" si="67"/>
        <v>0.59999999999999976</v>
      </c>
      <c r="P50">
        <f t="shared" si="67"/>
        <v>0.55999999999999972</v>
      </c>
      <c r="Q50">
        <f t="shared" si="67"/>
        <v>0.51999999999999968</v>
      </c>
      <c r="R50">
        <f t="shared" si="67"/>
        <v>0.4799999999999997</v>
      </c>
      <c r="S50">
        <f t="shared" si="67"/>
        <v>0.43999999999999972</v>
      </c>
      <c r="T50">
        <f t="shared" si="67"/>
        <v>0.39999999999999974</v>
      </c>
      <c r="U50">
        <f t="shared" si="67"/>
        <v>0.35999999999999976</v>
      </c>
      <c r="V50">
        <f t="shared" si="67"/>
        <v>0.31999999999999978</v>
      </c>
      <c r="W50">
        <f t="shared" si="67"/>
        <v>0.2799999999999998</v>
      </c>
      <c r="X50">
        <f t="shared" si="67"/>
        <v>0.2399999999999998</v>
      </c>
      <c r="Y50">
        <f t="shared" si="67"/>
        <v>0.19999999999999979</v>
      </c>
      <c r="Z50">
        <f t="shared" si="67"/>
        <v>0.15999999999999978</v>
      </c>
      <c r="AA50">
        <f t="shared" si="67"/>
        <v>0.11999999999999977</v>
      </c>
      <c r="AB50">
        <f t="shared" si="67"/>
        <v>7.9999999999999766E-2</v>
      </c>
      <c r="AC50">
        <f t="shared" si="67"/>
        <v>3.9999999999999765E-2</v>
      </c>
      <c r="AD50" s="7" t="s">
        <v>4</v>
      </c>
      <c r="AE50" s="7" t="s">
        <v>5</v>
      </c>
    </row>
    <row r="51" spans="3:33" ht="14.1" customHeight="1" x14ac:dyDescent="0.3">
      <c r="C51" s="2">
        <v>3</v>
      </c>
      <c r="D51" s="6">
        <v>51200</v>
      </c>
      <c r="E51" s="5">
        <f t="shared" ref="E51:E60" si="68">D51*7/365/40</f>
        <v>24.547945205479451</v>
      </c>
      <c r="F51" s="5">
        <f>F7/8</f>
        <v>14.24531506849315</v>
      </c>
      <c r="G51" s="5">
        <f t="shared" ref="G51:AA60" si="69">G7/8</f>
        <v>14.112421593424658</v>
      </c>
      <c r="H51" s="5">
        <f t="shared" si="69"/>
        <v>13.980713608767125</v>
      </c>
      <c r="I51" s="5">
        <f t="shared" si="69"/>
        <v>13.444544683835616</v>
      </c>
      <c r="J51" s="5">
        <f t="shared" si="69"/>
        <v>12.820310005479449</v>
      </c>
      <c r="K51" s="5">
        <f t="shared" si="69"/>
        <v>12.196075327123285</v>
      </c>
      <c r="L51" s="5">
        <f t="shared" si="69"/>
        <v>11.57184064876712</v>
      </c>
      <c r="M51" s="5">
        <f t="shared" si="69"/>
        <v>10.947605970410956</v>
      </c>
      <c r="N51" s="5">
        <f t="shared" si="69"/>
        <v>10.323371292054789</v>
      </c>
      <c r="O51" s="5">
        <f t="shared" si="69"/>
        <v>9.6991366136986272</v>
      </c>
      <c r="P51" s="5">
        <f t="shared" si="69"/>
        <v>9.07490193534246</v>
      </c>
      <c r="Q51" s="5">
        <f t="shared" si="69"/>
        <v>8.4506672569862964</v>
      </c>
      <c r="R51" s="5">
        <f t="shared" si="69"/>
        <v>7.826432578630131</v>
      </c>
      <c r="S51" s="5">
        <f t="shared" si="69"/>
        <v>7.2021979002739682</v>
      </c>
      <c r="T51" s="5">
        <f t="shared" si="69"/>
        <v>6.5779632219178046</v>
      </c>
      <c r="U51" s="5">
        <f t="shared" si="69"/>
        <v>5.9537285435616392</v>
      </c>
      <c r="V51" s="5">
        <f t="shared" si="69"/>
        <v>5.3294938652054764</v>
      </c>
      <c r="W51" s="5">
        <f t="shared" si="69"/>
        <v>4.7052591868493119</v>
      </c>
      <c r="X51" s="5">
        <f t="shared" si="69"/>
        <v>4.0726812756164348</v>
      </c>
      <c r="Y51" s="5">
        <f t="shared" si="69"/>
        <v>3.3939010630136952</v>
      </c>
      <c r="Z51" s="5">
        <f t="shared" si="69"/>
        <v>2.7151208504109552</v>
      </c>
      <c r="AA51" s="5">
        <f t="shared" si="69"/>
        <v>2.0363406378082152</v>
      </c>
      <c r="AB51" s="5">
        <f t="shared" ref="AB51:AC51" si="70">AB7/8</f>
        <v>1.3575604252054758</v>
      </c>
      <c r="AC51" s="5">
        <f t="shared" si="70"/>
        <v>0.6787802126027358</v>
      </c>
      <c r="AD51" s="8" t="s">
        <v>6</v>
      </c>
      <c r="AE51" s="10">
        <v>0.105</v>
      </c>
      <c r="AG51">
        <f>14000*0.895</f>
        <v>12530</v>
      </c>
    </row>
    <row r="52" spans="3:33" ht="14.1" customHeight="1" x14ac:dyDescent="0.3">
      <c r="C52" s="1">
        <v>4</v>
      </c>
      <c r="D52" s="6">
        <v>53200</v>
      </c>
      <c r="E52" s="5">
        <f t="shared" si="68"/>
        <v>25.506849315068493</v>
      </c>
      <c r="F52" s="5">
        <f t="shared" ref="F52:U60" si="71">F8/8</f>
        <v>14.708397260273971</v>
      </c>
      <c r="G52" s="5">
        <f t="shared" si="71"/>
        <v>14.570312633835616</v>
      </c>
      <c r="H52" s="5">
        <f t="shared" si="71"/>
        <v>14.433459806027399</v>
      </c>
      <c r="I52" s="5">
        <f t="shared" si="71"/>
        <v>13.886048494794522</v>
      </c>
      <c r="J52" s="5">
        <f t="shared" si="71"/>
        <v>13.307993347945207</v>
      </c>
      <c r="K52" s="5">
        <f t="shared" si="71"/>
        <v>12.65937450246575</v>
      </c>
      <c r="L52" s="5">
        <f t="shared" si="71"/>
        <v>12.010755656986298</v>
      </c>
      <c r="M52" s="5">
        <f t="shared" si="71"/>
        <v>11.362136811506845</v>
      </c>
      <c r="N52" s="5">
        <f t="shared" si="71"/>
        <v>10.713517966027393</v>
      </c>
      <c r="O52" s="5">
        <f t="shared" si="71"/>
        <v>10.06489912054794</v>
      </c>
      <c r="P52" s="5">
        <f t="shared" si="71"/>
        <v>9.4162802750684875</v>
      </c>
      <c r="Q52" s="5">
        <f t="shared" si="71"/>
        <v>8.7676614295890349</v>
      </c>
      <c r="R52" s="5">
        <f t="shared" si="71"/>
        <v>8.1190425841095841</v>
      </c>
      <c r="S52" s="5">
        <f t="shared" si="71"/>
        <v>7.4704237386301315</v>
      </c>
      <c r="T52" s="5">
        <f t="shared" si="71"/>
        <v>6.8218048931506807</v>
      </c>
      <c r="U52" s="5">
        <f t="shared" si="71"/>
        <v>6.173186047671229</v>
      </c>
      <c r="V52" s="5">
        <f t="shared" si="69"/>
        <v>5.5245672021917773</v>
      </c>
      <c r="W52" s="5">
        <f t="shared" si="69"/>
        <v>4.8759483567123247</v>
      </c>
      <c r="X52" s="5">
        <f t="shared" si="69"/>
        <v>4.2273295112328739</v>
      </c>
      <c r="Y52" s="5">
        <f t="shared" si="69"/>
        <v>3.5264753232876673</v>
      </c>
      <c r="Z52" s="5">
        <f t="shared" si="69"/>
        <v>2.8211802586301329</v>
      </c>
      <c r="AA52" s="5">
        <f t="shared" si="69"/>
        <v>2.1158851939725993</v>
      </c>
      <c r="AB52" s="5">
        <f t="shared" ref="AB52:AC52" si="72">AB8/8</f>
        <v>1.4105901293150644</v>
      </c>
      <c r="AC52" s="5">
        <f t="shared" si="72"/>
        <v>0.70529506465753011</v>
      </c>
      <c r="AD52" s="8" t="s">
        <v>7</v>
      </c>
      <c r="AE52" s="10">
        <v>0.17499999999999999</v>
      </c>
      <c r="AG52">
        <f>AG51+34000*0.825</f>
        <v>40580</v>
      </c>
    </row>
    <row r="53" spans="3:33" ht="14.1" customHeight="1" x14ac:dyDescent="0.3">
      <c r="C53" s="2">
        <v>5</v>
      </c>
      <c r="D53" s="6">
        <v>56500</v>
      </c>
      <c r="E53" s="5">
        <f t="shared" si="68"/>
        <v>27.089041095890412</v>
      </c>
      <c r="F53" s="5">
        <f t="shared" si="71"/>
        <v>15.472482876712329</v>
      </c>
      <c r="G53" s="5">
        <f t="shared" si="69"/>
        <v>15.325832850513699</v>
      </c>
      <c r="H53" s="5">
        <f t="shared" si="69"/>
        <v>15.18049103150685</v>
      </c>
      <c r="I53" s="5">
        <f t="shared" si="69"/>
        <v>14.599123755479452</v>
      </c>
      <c r="J53" s="5">
        <f t="shared" si="69"/>
        <v>14.017756479452053</v>
      </c>
      <c r="K53" s="5">
        <f t="shared" si="69"/>
        <v>13.423818141780819</v>
      </c>
      <c r="L53" s="5">
        <f t="shared" si="69"/>
        <v>12.734965420547944</v>
      </c>
      <c r="M53" s="5">
        <f t="shared" si="69"/>
        <v>12.046112699315065</v>
      </c>
      <c r="N53" s="5">
        <f t="shared" si="69"/>
        <v>11.357259978082189</v>
      </c>
      <c r="O53" s="5">
        <f t="shared" si="69"/>
        <v>10.66840725684931</v>
      </c>
      <c r="P53" s="5">
        <f t="shared" si="69"/>
        <v>9.9795545356164332</v>
      </c>
      <c r="Q53" s="5">
        <f t="shared" si="69"/>
        <v>9.2907018143835565</v>
      </c>
      <c r="R53" s="5">
        <f t="shared" si="69"/>
        <v>8.6018490931506797</v>
      </c>
      <c r="S53" s="5">
        <f t="shared" si="69"/>
        <v>7.9129963719178047</v>
      </c>
      <c r="T53" s="5">
        <f t="shared" si="69"/>
        <v>7.224143650684927</v>
      </c>
      <c r="U53" s="5">
        <f t="shared" si="69"/>
        <v>6.5352909294520503</v>
      </c>
      <c r="V53" s="5">
        <f t="shared" si="69"/>
        <v>5.8464382082191753</v>
      </c>
      <c r="W53" s="5">
        <f t="shared" si="69"/>
        <v>5.1575854869862976</v>
      </c>
      <c r="X53" s="5">
        <f t="shared" si="69"/>
        <v>4.4687327657534208</v>
      </c>
      <c r="Y53" s="5">
        <f t="shared" si="69"/>
        <v>3.745222852739722</v>
      </c>
      <c r="Z53" s="5">
        <f t="shared" si="69"/>
        <v>2.9961782821917771</v>
      </c>
      <c r="AA53" s="5">
        <f t="shared" si="69"/>
        <v>2.2471337116438312</v>
      </c>
      <c r="AB53" s="5">
        <f t="shared" ref="AB53:AC53" si="73">AB9/8</f>
        <v>1.4980891410958859</v>
      </c>
      <c r="AC53" s="5">
        <f t="shared" si="73"/>
        <v>0.74904457054794082</v>
      </c>
      <c r="AD53" s="8" t="s">
        <v>8</v>
      </c>
      <c r="AE53" s="12">
        <v>0.3</v>
      </c>
      <c r="AG53" s="13">
        <f>AG52+(D51-48000)*0.7</f>
        <v>42820</v>
      </c>
    </row>
    <row r="54" spans="3:33" ht="14.1" customHeight="1" x14ac:dyDescent="0.3">
      <c r="C54" s="1">
        <v>6</v>
      </c>
      <c r="D54" s="6">
        <v>60500</v>
      </c>
      <c r="E54" s="5">
        <f t="shared" si="68"/>
        <v>29.006849315068497</v>
      </c>
      <c r="F54" s="5">
        <f t="shared" si="71"/>
        <v>16.398647260273975</v>
      </c>
      <c r="G54" s="5">
        <f t="shared" si="69"/>
        <v>16.241614931335615</v>
      </c>
      <c r="H54" s="5">
        <f t="shared" si="69"/>
        <v>16.085983426027397</v>
      </c>
      <c r="I54" s="5">
        <f t="shared" si="69"/>
        <v>15.46345740479452</v>
      </c>
      <c r="J54" s="5">
        <f t="shared" si="69"/>
        <v>14.840931383561641</v>
      </c>
      <c r="K54" s="5">
        <f t="shared" si="69"/>
        <v>14.218405362328765</v>
      </c>
      <c r="L54" s="5">
        <f t="shared" si="69"/>
        <v>13.595879341095888</v>
      </c>
      <c r="M54" s="5">
        <f t="shared" si="69"/>
        <v>12.875174381506849</v>
      </c>
      <c r="N54" s="5">
        <f t="shared" si="69"/>
        <v>12.137553326027392</v>
      </c>
      <c r="O54" s="5">
        <f t="shared" si="69"/>
        <v>11.399932270547941</v>
      </c>
      <c r="P54" s="5">
        <f t="shared" si="69"/>
        <v>10.662311215068488</v>
      </c>
      <c r="Q54" s="5">
        <f t="shared" si="69"/>
        <v>9.9246901595890353</v>
      </c>
      <c r="R54" s="5">
        <f t="shared" si="69"/>
        <v>9.1870691041095842</v>
      </c>
      <c r="S54" s="5">
        <f t="shared" si="69"/>
        <v>8.4494480486301313</v>
      </c>
      <c r="T54" s="5">
        <f t="shared" si="69"/>
        <v>7.7118269931506793</v>
      </c>
      <c r="U54" s="5">
        <f t="shared" si="69"/>
        <v>6.9742059376712273</v>
      </c>
      <c r="V54" s="5">
        <f t="shared" si="69"/>
        <v>6.2365848821917762</v>
      </c>
      <c r="W54" s="5">
        <f t="shared" si="69"/>
        <v>5.4989638267123251</v>
      </c>
      <c r="X54" s="5">
        <f t="shared" si="69"/>
        <v>4.7613427712328722</v>
      </c>
      <c r="Y54" s="5">
        <f t="shared" si="69"/>
        <v>4.0103713732876667</v>
      </c>
      <c r="Z54" s="5">
        <f t="shared" si="69"/>
        <v>3.2082970986301325</v>
      </c>
      <c r="AA54" s="5">
        <f t="shared" si="69"/>
        <v>2.4062228239725987</v>
      </c>
      <c r="AB54" s="5">
        <f t="shared" ref="AB54:AC54" si="74">AB10/8</f>
        <v>1.6041485493150633</v>
      </c>
      <c r="AC54" s="5">
        <f t="shared" si="74"/>
        <v>0.80207427465752967</v>
      </c>
      <c r="AD54" s="8" t="s">
        <v>9</v>
      </c>
      <c r="AE54" s="12">
        <v>0.33</v>
      </c>
      <c r="AG54" s="4">
        <f>AG52+22000*0.7+(D57-70000)*0.67</f>
        <v>58392</v>
      </c>
    </row>
    <row r="55" spans="3:33" x14ac:dyDescent="0.3">
      <c r="C55" s="2">
        <v>7</v>
      </c>
      <c r="D55" s="6">
        <v>64800</v>
      </c>
      <c r="E55" s="5">
        <f t="shared" si="68"/>
        <v>31.06849315068493</v>
      </c>
      <c r="F55" s="5">
        <f t="shared" si="71"/>
        <v>17.39427397260274</v>
      </c>
      <c r="G55" s="5">
        <f t="shared" si="69"/>
        <v>17.226080668219176</v>
      </c>
      <c r="H55" s="5">
        <f t="shared" si="69"/>
        <v>17.059387750136985</v>
      </c>
      <c r="I55" s="5">
        <f t="shared" si="69"/>
        <v>16.392616077808217</v>
      </c>
      <c r="J55" s="5">
        <f t="shared" si="69"/>
        <v>15.725844405479451</v>
      </c>
      <c r="K55" s="5">
        <f t="shared" si="69"/>
        <v>15.059072733150684</v>
      </c>
      <c r="L55" s="5">
        <f t="shared" si="69"/>
        <v>14.392301060821916</v>
      </c>
      <c r="M55" s="5">
        <f t="shared" si="69"/>
        <v>13.725529388493145</v>
      </c>
      <c r="N55" s="5">
        <f t="shared" si="69"/>
        <v>13.058757716164378</v>
      </c>
      <c r="O55" s="5">
        <f t="shared" si="69"/>
        <v>12.18632166027397</v>
      </c>
      <c r="P55" s="5">
        <f t="shared" si="69"/>
        <v>11.396274645479448</v>
      </c>
      <c r="Q55" s="5">
        <f t="shared" si="69"/>
        <v>10.606227630684923</v>
      </c>
      <c r="R55" s="5">
        <f t="shared" si="69"/>
        <v>9.8161806158904046</v>
      </c>
      <c r="S55" s="5">
        <f t="shared" si="69"/>
        <v>9.0261336010958839</v>
      </c>
      <c r="T55" s="5">
        <f t="shared" si="69"/>
        <v>8.2360865863013633</v>
      </c>
      <c r="U55" s="5">
        <f t="shared" si="69"/>
        <v>7.4460395715068453</v>
      </c>
      <c r="V55" s="5">
        <f t="shared" si="69"/>
        <v>6.6559925567123246</v>
      </c>
      <c r="W55" s="5">
        <f t="shared" si="69"/>
        <v>5.8659455419178048</v>
      </c>
      <c r="X55" s="5">
        <f t="shared" si="69"/>
        <v>5.0758985271232842</v>
      </c>
      <c r="Y55" s="5">
        <f t="shared" si="69"/>
        <v>4.2858515123287626</v>
      </c>
      <c r="Z55" s="5">
        <f t="shared" si="69"/>
        <v>3.436324826301365</v>
      </c>
      <c r="AA55" s="5">
        <f t="shared" si="69"/>
        <v>2.5772436197260227</v>
      </c>
      <c r="AB55" s="5">
        <f t="shared" ref="AB55:AC55" si="75">AB11/8</f>
        <v>1.7181624131506799</v>
      </c>
      <c r="AC55" s="5">
        <f t="shared" si="75"/>
        <v>0.85908120657533737</v>
      </c>
    </row>
    <row r="56" spans="3:33" x14ac:dyDescent="0.3">
      <c r="C56" s="1">
        <v>8</v>
      </c>
      <c r="D56" s="6">
        <v>69400</v>
      </c>
      <c r="E56" s="5">
        <f t="shared" si="68"/>
        <v>33.273972602739725</v>
      </c>
      <c r="F56" s="5">
        <f t="shared" si="71"/>
        <v>18.459363013698628</v>
      </c>
      <c r="G56" s="5">
        <f t="shared" si="69"/>
        <v>18.279230061164384</v>
      </c>
      <c r="H56" s="5">
        <f t="shared" si="69"/>
        <v>18.100704003835617</v>
      </c>
      <c r="I56" s="5">
        <f t="shared" si="69"/>
        <v>17.386599774520548</v>
      </c>
      <c r="J56" s="5">
        <f t="shared" si="69"/>
        <v>16.672495545205479</v>
      </c>
      <c r="K56" s="5">
        <f t="shared" si="69"/>
        <v>15.958391315890406</v>
      </c>
      <c r="L56" s="5">
        <f t="shared" si="69"/>
        <v>15.244287086575339</v>
      </c>
      <c r="M56" s="5">
        <f t="shared" si="69"/>
        <v>14.53018285726027</v>
      </c>
      <c r="N56" s="5">
        <f t="shared" si="69"/>
        <v>13.816078627945204</v>
      </c>
      <c r="O56" s="5">
        <f t="shared" si="69"/>
        <v>13.101974398630135</v>
      </c>
      <c r="P56" s="5">
        <f t="shared" si="69"/>
        <v>12.181444826849308</v>
      </c>
      <c r="Q56" s="5">
        <f t="shared" si="69"/>
        <v>11.335314227671224</v>
      </c>
      <c r="R56" s="5">
        <f t="shared" si="69"/>
        <v>10.489183628493143</v>
      </c>
      <c r="S56" s="5">
        <f t="shared" si="69"/>
        <v>9.6430530293150625</v>
      </c>
      <c r="T56" s="5">
        <f t="shared" si="69"/>
        <v>8.7969224301369806</v>
      </c>
      <c r="U56" s="5">
        <f t="shared" si="69"/>
        <v>7.9507918309588987</v>
      </c>
      <c r="V56" s="5">
        <f t="shared" si="69"/>
        <v>7.1046612317808178</v>
      </c>
      <c r="W56" s="5">
        <f t="shared" si="69"/>
        <v>6.258530632602735</v>
      </c>
      <c r="X56" s="5">
        <f t="shared" si="69"/>
        <v>5.4124000334246531</v>
      </c>
      <c r="Y56" s="5">
        <f t="shared" si="69"/>
        <v>4.5662694342465713</v>
      </c>
      <c r="Z56" s="5">
        <f t="shared" si="69"/>
        <v>3.6802614652054748</v>
      </c>
      <c r="AA56" s="5">
        <f t="shared" si="69"/>
        <v>2.7601960989041041</v>
      </c>
      <c r="AB56" s="5">
        <f t="shared" ref="AB56:AC56" si="76">AB12/8</f>
        <v>1.8401307326027343</v>
      </c>
      <c r="AC56" s="5">
        <f t="shared" si="76"/>
        <v>0.92006536630136448</v>
      </c>
    </row>
    <row r="57" spans="3:33" x14ac:dyDescent="0.3">
      <c r="C57" s="2">
        <v>9</v>
      </c>
      <c r="D57" s="6">
        <v>73600</v>
      </c>
      <c r="E57" s="5">
        <f t="shared" si="68"/>
        <v>35.287671232876711</v>
      </c>
      <c r="F57" s="5">
        <f t="shared" si="71"/>
        <v>19.394849315068491</v>
      </c>
      <c r="G57" s="5">
        <f t="shared" si="69"/>
        <v>19.21229154739726</v>
      </c>
      <c r="H57" s="5">
        <f t="shared" si="69"/>
        <v>19.031362305753426</v>
      </c>
      <c r="I57" s="5">
        <f t="shared" si="69"/>
        <v>18.294150106301366</v>
      </c>
      <c r="J57" s="5">
        <f t="shared" si="69"/>
        <v>17.536829194520546</v>
      </c>
      <c r="K57" s="5">
        <f t="shared" si="69"/>
        <v>16.779508282739723</v>
      </c>
      <c r="L57" s="5">
        <f t="shared" si="69"/>
        <v>16.022187370958903</v>
      </c>
      <c r="M57" s="5">
        <f t="shared" si="69"/>
        <v>15.26486645917808</v>
      </c>
      <c r="N57" s="5">
        <f t="shared" si="69"/>
        <v>14.507545547397255</v>
      </c>
      <c r="O57" s="5">
        <f t="shared" si="69"/>
        <v>13.750224635616433</v>
      </c>
      <c r="P57" s="5">
        <f t="shared" si="69"/>
        <v>12.898339340273964</v>
      </c>
      <c r="Q57" s="5">
        <f t="shared" si="69"/>
        <v>12.001001990136979</v>
      </c>
      <c r="R57" s="5">
        <f t="shared" si="69"/>
        <v>11.103664639999993</v>
      </c>
      <c r="S57" s="5">
        <f t="shared" si="69"/>
        <v>10.206327289863006</v>
      </c>
      <c r="T57" s="5">
        <f t="shared" si="69"/>
        <v>9.3089899397260201</v>
      </c>
      <c r="U57" s="5">
        <f t="shared" si="69"/>
        <v>8.4116525895890355</v>
      </c>
      <c r="V57" s="5">
        <f t="shared" si="69"/>
        <v>7.5143152394520492</v>
      </c>
      <c r="W57" s="5">
        <f t="shared" si="69"/>
        <v>6.6169778893150637</v>
      </c>
      <c r="X57" s="5">
        <f t="shared" si="69"/>
        <v>5.7196405391780774</v>
      </c>
      <c r="Y57" s="5">
        <f t="shared" si="69"/>
        <v>4.822303189041091</v>
      </c>
      <c r="Z57" s="5">
        <f t="shared" si="69"/>
        <v>3.9029862224657483</v>
      </c>
      <c r="AA57" s="5">
        <f t="shared" si="69"/>
        <v>2.9272396668493101</v>
      </c>
      <c r="AB57" s="5">
        <f t="shared" ref="AB57:AC57" si="77">AB13/8</f>
        <v>1.9514931112328711</v>
      </c>
      <c r="AC57" s="5">
        <f t="shared" si="77"/>
        <v>0.97574655561643242</v>
      </c>
      <c r="AD57" s="8" t="s">
        <v>10</v>
      </c>
      <c r="AE57" s="9">
        <v>1.3899999999999999E-2</v>
      </c>
    </row>
    <row r="58" spans="3:33" ht="15" thickBot="1" x14ac:dyDescent="0.35">
      <c r="C58" s="3">
        <v>10</v>
      </c>
      <c r="D58" s="6">
        <v>78000</v>
      </c>
      <c r="E58" s="5">
        <f t="shared" si="68"/>
        <v>37.397260273972606</v>
      </c>
      <c r="F58" s="5">
        <f t="shared" si="71"/>
        <v>20.368424657534248</v>
      </c>
      <c r="G58" s="5">
        <f t="shared" si="69"/>
        <v>20.174953110273972</v>
      </c>
      <c r="H58" s="5">
        <f t="shared" si="69"/>
        <v>19.983207446575342</v>
      </c>
      <c r="I58" s="5">
        <f t="shared" si="69"/>
        <v>19.216224791780821</v>
      </c>
      <c r="J58" s="5">
        <f t="shared" si="69"/>
        <v>18.442321589041097</v>
      </c>
      <c r="K58" s="5">
        <f t="shared" si="69"/>
        <v>17.63972605753424</v>
      </c>
      <c r="L58" s="5">
        <f t="shared" si="69"/>
        <v>16.837130526027398</v>
      </c>
      <c r="M58" s="5">
        <f t="shared" si="69"/>
        <v>16.034534994520545</v>
      </c>
      <c r="N58" s="5">
        <f t="shared" si="69"/>
        <v>15.231939463013692</v>
      </c>
      <c r="O58" s="5">
        <f t="shared" si="69"/>
        <v>14.429343931506843</v>
      </c>
      <c r="P58" s="5">
        <f t="shared" si="69"/>
        <v>13.626748399999995</v>
      </c>
      <c r="Q58" s="5">
        <f t="shared" si="69"/>
        <v>12.698389169863006</v>
      </c>
      <c r="R58" s="5">
        <f t="shared" si="69"/>
        <v>11.747406652054787</v>
      </c>
      <c r="S58" s="5">
        <f t="shared" si="69"/>
        <v>10.796424134246568</v>
      </c>
      <c r="T58" s="5">
        <f t="shared" si="69"/>
        <v>9.845441616438352</v>
      </c>
      <c r="U58" s="5">
        <f t="shared" si="69"/>
        <v>8.8944590986301311</v>
      </c>
      <c r="V58" s="5">
        <f t="shared" si="69"/>
        <v>7.9434765808219119</v>
      </c>
      <c r="W58" s="5">
        <f t="shared" si="69"/>
        <v>6.9924940630136945</v>
      </c>
      <c r="X58" s="5">
        <f t="shared" si="69"/>
        <v>6.0415115452054744</v>
      </c>
      <c r="Y58" s="5">
        <f t="shared" si="69"/>
        <v>5.0905290273972543</v>
      </c>
      <c r="Z58" s="5">
        <f t="shared" si="69"/>
        <v>4.13631692054794</v>
      </c>
      <c r="AA58" s="5">
        <f t="shared" si="69"/>
        <v>3.102237690410953</v>
      </c>
      <c r="AB58" s="5">
        <f t="shared" ref="AB58:AC58" si="78">AB14/8</f>
        <v>2.0681584602739669</v>
      </c>
      <c r="AC58" s="5">
        <f t="shared" si="78"/>
        <v>1.0340792301369803</v>
      </c>
    </row>
    <row r="59" spans="3:33" x14ac:dyDescent="0.3">
      <c r="C59" t="s">
        <v>12</v>
      </c>
      <c r="D59" s="6">
        <v>4000</v>
      </c>
      <c r="E59" s="5">
        <f t="shared" si="68"/>
        <v>1.9178082191780821</v>
      </c>
      <c r="F59" s="5">
        <f t="shared" si="71"/>
        <v>0.89876712328767105</v>
      </c>
      <c r="G59" s="5">
        <f t="shared" si="69"/>
        <v>0.89876712328767105</v>
      </c>
      <c r="H59" s="5">
        <f t="shared" si="69"/>
        <v>0.89876712328767105</v>
      </c>
      <c r="I59" s="5">
        <f t="shared" si="69"/>
        <v>0.89876712328767105</v>
      </c>
      <c r="J59" s="5">
        <f t="shared" si="69"/>
        <v>0.89876712328767105</v>
      </c>
      <c r="K59" s="5">
        <f t="shared" si="69"/>
        <v>0.89876712328767105</v>
      </c>
      <c r="L59" s="5">
        <f t="shared" si="69"/>
        <v>0.89876712328767105</v>
      </c>
      <c r="M59" s="5">
        <f t="shared" si="69"/>
        <v>0.89876712328767105</v>
      </c>
      <c r="N59" s="5">
        <f t="shared" si="69"/>
        <v>0.89876712328767105</v>
      </c>
      <c r="O59" s="5">
        <f t="shared" si="69"/>
        <v>0.89876712328767105</v>
      </c>
      <c r="P59" s="5">
        <f t="shared" si="69"/>
        <v>0.89876712328767105</v>
      </c>
      <c r="Q59" s="5">
        <f t="shared" si="69"/>
        <v>0.89876712328767105</v>
      </c>
      <c r="R59" s="5">
        <f t="shared" si="69"/>
        <v>0.89876712328767105</v>
      </c>
      <c r="S59" s="5">
        <f t="shared" si="69"/>
        <v>0.89876712328767105</v>
      </c>
      <c r="T59" s="5">
        <f t="shared" si="69"/>
        <v>0.89876712328767105</v>
      </c>
      <c r="U59" s="5">
        <f t="shared" si="69"/>
        <v>0.89876712328767105</v>
      </c>
      <c r="V59" s="5">
        <f t="shared" si="69"/>
        <v>0.89876712328767105</v>
      </c>
      <c r="W59" s="5">
        <f t="shared" si="69"/>
        <v>0.89876712328767105</v>
      </c>
      <c r="X59" s="5">
        <f t="shared" si="69"/>
        <v>0.89876712328767105</v>
      </c>
      <c r="Y59" s="5">
        <f t="shared" si="69"/>
        <v>0.89876712328767105</v>
      </c>
      <c r="Z59" s="5">
        <f t="shared" si="69"/>
        <v>0.89876712328767105</v>
      </c>
      <c r="AA59" s="5">
        <f t="shared" si="69"/>
        <v>0.89876712328767105</v>
      </c>
      <c r="AB59" s="5">
        <f t="shared" ref="AB59:AC59" si="79">AB15/8</f>
        <v>0.89876712328767105</v>
      </c>
      <c r="AC59" s="5">
        <f t="shared" si="79"/>
        <v>0.89876712328767105</v>
      </c>
      <c r="AD59" t="s">
        <v>11</v>
      </c>
      <c r="AE59" s="11">
        <v>0.01</v>
      </c>
    </row>
    <row r="60" spans="3:33" x14ac:dyDescent="0.3">
      <c r="C60" t="s">
        <v>13</v>
      </c>
      <c r="D60" s="6">
        <v>1000</v>
      </c>
      <c r="E60" s="5">
        <f t="shared" si="68"/>
        <v>0.47945205479452052</v>
      </c>
      <c r="F60" s="5">
        <f t="shared" si="71"/>
        <v>0.22469178082191776</v>
      </c>
      <c r="G60" s="5">
        <f t="shared" si="69"/>
        <v>0.22469178082191776</v>
      </c>
      <c r="H60" s="5">
        <f t="shared" si="69"/>
        <v>0.22469178082191776</v>
      </c>
      <c r="I60" s="5">
        <f t="shared" si="69"/>
        <v>0.22469178082191776</v>
      </c>
      <c r="J60" s="5">
        <f t="shared" si="69"/>
        <v>0.22469178082191776</v>
      </c>
      <c r="K60" s="5">
        <f t="shared" si="69"/>
        <v>0.22469178082191776</v>
      </c>
      <c r="L60" s="5">
        <f t="shared" si="69"/>
        <v>0.22469178082191776</v>
      </c>
      <c r="M60" s="5">
        <f t="shared" si="69"/>
        <v>0.22469178082191776</v>
      </c>
      <c r="N60" s="5">
        <f t="shared" si="69"/>
        <v>0.22469178082191776</v>
      </c>
      <c r="O60" s="5">
        <f t="shared" si="69"/>
        <v>0.22469178082191776</v>
      </c>
      <c r="P60" s="5">
        <f t="shared" si="69"/>
        <v>0.22469178082191776</v>
      </c>
      <c r="Q60" s="5">
        <f t="shared" si="69"/>
        <v>0.22469178082191776</v>
      </c>
      <c r="R60" s="5">
        <f t="shared" si="69"/>
        <v>0.22469178082191776</v>
      </c>
      <c r="S60" s="5">
        <f t="shared" si="69"/>
        <v>0.22469178082191776</v>
      </c>
      <c r="T60" s="5">
        <f t="shared" si="69"/>
        <v>0.22469178082191776</v>
      </c>
      <c r="U60" s="5">
        <f t="shared" si="69"/>
        <v>0.22469178082191776</v>
      </c>
      <c r="V60" s="5">
        <f t="shared" si="69"/>
        <v>0.22469178082191776</v>
      </c>
      <c r="W60" s="5">
        <f t="shared" si="69"/>
        <v>0.22469178082191776</v>
      </c>
      <c r="X60" s="5">
        <f t="shared" si="69"/>
        <v>0.22469178082191776</v>
      </c>
      <c r="Y60" s="5">
        <f t="shared" si="69"/>
        <v>0.22469178082191776</v>
      </c>
      <c r="Z60" s="5">
        <f t="shared" si="69"/>
        <v>0.22469178082191776</v>
      </c>
      <c r="AA60" s="5">
        <f t="shared" si="69"/>
        <v>0.22469178082191776</v>
      </c>
      <c r="AB60" s="5">
        <f t="shared" ref="AB60:AC60" si="80">AB16/8</f>
        <v>0.22469178082191776</v>
      </c>
      <c r="AC60" s="5">
        <f t="shared" si="80"/>
        <v>0.22469178082191776</v>
      </c>
    </row>
    <row r="69" spans="5:14" x14ac:dyDescent="0.3">
      <c r="G69">
        <v>3</v>
      </c>
      <c r="H69">
        <v>4</v>
      </c>
      <c r="I69">
        <v>5</v>
      </c>
      <c r="J69">
        <v>6</v>
      </c>
      <c r="K69">
        <v>7</v>
      </c>
      <c r="L69">
        <v>8</v>
      </c>
      <c r="M69">
        <v>9</v>
      </c>
      <c r="N69">
        <v>10</v>
      </c>
    </row>
    <row r="70" spans="5:14" x14ac:dyDescent="0.3">
      <c r="E70">
        <v>7.9999999999999766E-2</v>
      </c>
      <c r="G70" s="5">
        <v>10.860483401643807</v>
      </c>
      <c r="H70" s="5">
        <v>11.284721034520516</v>
      </c>
      <c r="I70" s="5">
        <v>11.984713128767087</v>
      </c>
      <c r="J70" s="5">
        <v>12.833188394520507</v>
      </c>
      <c r="K70" s="5">
        <v>13.745299305205439</v>
      </c>
      <c r="L70" s="5">
        <v>14.721045860821874</v>
      </c>
      <c r="M70" s="5">
        <v>15.611944889862968</v>
      </c>
      <c r="N70" s="5">
        <v>16.545267682191735</v>
      </c>
    </row>
    <row r="71" spans="5:14" x14ac:dyDescent="0.3">
      <c r="E71">
        <v>0.11999999999999977</v>
      </c>
      <c r="G71" s="5">
        <v>16.290725102465721</v>
      </c>
      <c r="H71" s="5">
        <v>16.927081551780795</v>
      </c>
      <c r="I71" s="5">
        <v>17.97706969315065</v>
      </c>
      <c r="J71" s="5">
        <v>19.249782591780789</v>
      </c>
      <c r="K71" s="5">
        <v>20.617948957808181</v>
      </c>
      <c r="L71" s="5">
        <v>22.081568791232833</v>
      </c>
      <c r="M71" s="5">
        <v>23.417917334794481</v>
      </c>
      <c r="N71" s="5">
        <v>24.817901523287624</v>
      </c>
    </row>
    <row r="72" spans="5:14" x14ac:dyDescent="0.3">
      <c r="E72">
        <v>0.15999999999999978</v>
      </c>
      <c r="G72" s="5">
        <v>21.720966803287642</v>
      </c>
      <c r="H72" s="5">
        <v>22.569442069041063</v>
      </c>
      <c r="I72" s="5">
        <v>23.969426257534217</v>
      </c>
      <c r="J72" s="5">
        <v>25.66637678904106</v>
      </c>
      <c r="K72" s="5">
        <v>27.49059861041092</v>
      </c>
      <c r="L72" s="5">
        <v>29.442091721643799</v>
      </c>
      <c r="M72" s="5">
        <v>31.223889779725987</v>
      </c>
      <c r="N72" s="5">
        <v>33.09053536438352</v>
      </c>
    </row>
    <row r="73" spans="5:14" x14ac:dyDescent="0.3">
      <c r="E73">
        <v>0.19999999999999979</v>
      </c>
      <c r="G73" s="5">
        <v>27.151208504109562</v>
      </c>
      <c r="H73" s="5">
        <v>28.211802586301339</v>
      </c>
      <c r="I73" s="5">
        <v>29.961782821917776</v>
      </c>
      <c r="J73" s="5">
        <v>32.082970986301333</v>
      </c>
      <c r="K73" s="5">
        <v>34.286812098630101</v>
      </c>
      <c r="L73" s="5">
        <v>36.53015547397257</v>
      </c>
      <c r="M73" s="5">
        <v>38.578425512328728</v>
      </c>
      <c r="N73" s="5">
        <v>40.724232219178035</v>
      </c>
    </row>
    <row r="74" spans="5:14" x14ac:dyDescent="0.3">
      <c r="E74">
        <v>0.2399999999999998</v>
      </c>
      <c r="G74" s="5">
        <v>32.581450204931478</v>
      </c>
      <c r="H74" s="5">
        <v>33.818636089862991</v>
      </c>
      <c r="I74" s="5">
        <v>35.749862126027367</v>
      </c>
      <c r="J74" s="5">
        <v>38.090742169862978</v>
      </c>
      <c r="K74" s="5">
        <v>40.607188216986273</v>
      </c>
      <c r="L74" s="5">
        <v>43.299200267397225</v>
      </c>
      <c r="M74" s="5">
        <v>45.757124313424619</v>
      </c>
      <c r="N74" s="5">
        <v>48.332092361643795</v>
      </c>
    </row>
    <row r="75" spans="5:14" x14ac:dyDescent="0.3">
      <c r="E75">
        <v>0.2799999999999998</v>
      </c>
      <c r="G75" s="5">
        <v>37.642073494794495</v>
      </c>
      <c r="H75" s="5">
        <v>39.007586853698598</v>
      </c>
      <c r="I75" s="5">
        <v>41.260683895890381</v>
      </c>
      <c r="J75" s="5">
        <v>43.991710613698601</v>
      </c>
      <c r="K75" s="5">
        <v>46.927564335342439</v>
      </c>
      <c r="L75" s="5">
        <v>50.06824506082188</v>
      </c>
      <c r="M75" s="5">
        <v>52.93582311452051</v>
      </c>
      <c r="N75" s="5">
        <v>55.939952504109556</v>
      </c>
    </row>
    <row r="76" spans="5:14" x14ac:dyDescent="0.3">
      <c r="E76">
        <v>0.31999999999999978</v>
      </c>
      <c r="G76" s="5">
        <v>42.635950921643811</v>
      </c>
      <c r="H76" s="5">
        <v>44.196537617534219</v>
      </c>
      <c r="I76" s="5">
        <v>46.771505665753402</v>
      </c>
      <c r="J76" s="5">
        <v>49.89267905753421</v>
      </c>
      <c r="K76" s="5">
        <v>53.247940453698597</v>
      </c>
      <c r="L76" s="5">
        <v>56.837289854246542</v>
      </c>
      <c r="M76" s="5">
        <v>60.114521915616393</v>
      </c>
      <c r="N76" s="5">
        <v>63.547812646575295</v>
      </c>
    </row>
    <row r="77" spans="5:14" x14ac:dyDescent="0.3">
      <c r="E77">
        <v>0.35999999999999976</v>
      </c>
      <c r="G77" s="5">
        <v>47.629828348493113</v>
      </c>
      <c r="H77" s="5">
        <v>49.385488381369832</v>
      </c>
      <c r="I77" s="5">
        <v>52.282327435616402</v>
      </c>
      <c r="J77" s="5">
        <v>55.793647501369819</v>
      </c>
      <c r="K77" s="5">
        <v>59.568316572054762</v>
      </c>
      <c r="L77" s="5">
        <v>63.60633464767119</v>
      </c>
      <c r="M77" s="5">
        <v>67.293220716712284</v>
      </c>
      <c r="N77" s="5">
        <v>71.155672789041049</v>
      </c>
    </row>
    <row r="78" spans="5:14" x14ac:dyDescent="0.3">
      <c r="E78">
        <v>0.39999999999999974</v>
      </c>
      <c r="G78" s="5">
        <v>52.623705775342437</v>
      </c>
      <c r="H78" s="5">
        <v>54.574439145205446</v>
      </c>
      <c r="I78" s="5">
        <v>57.793149205479416</v>
      </c>
      <c r="J78" s="5">
        <v>61.694615945205435</v>
      </c>
      <c r="K78" s="5">
        <v>65.888692690410906</v>
      </c>
      <c r="L78" s="5">
        <v>70.375379441095845</v>
      </c>
      <c r="M78" s="5">
        <v>74.471919517808161</v>
      </c>
      <c r="N78" s="5">
        <v>78.763532931506816</v>
      </c>
    </row>
    <row r="79" spans="5:14" x14ac:dyDescent="0.3">
      <c r="E79">
        <v>0.43999999999999972</v>
      </c>
      <c r="G79" s="5">
        <v>57.617583202191746</v>
      </c>
      <c r="H79" s="5">
        <v>59.763389909041052</v>
      </c>
      <c r="I79" s="5">
        <v>63.303970975342438</v>
      </c>
      <c r="J79" s="5">
        <v>67.595584389041051</v>
      </c>
      <c r="K79" s="5">
        <v>72.209068808767071</v>
      </c>
      <c r="L79" s="5">
        <v>77.1444242345205</v>
      </c>
      <c r="M79" s="5">
        <v>81.650618318904051</v>
      </c>
      <c r="N79" s="5">
        <v>86.371393073972541</v>
      </c>
    </row>
    <row r="80" spans="5:14" x14ac:dyDescent="0.3">
      <c r="E80">
        <v>0.4799999999999997</v>
      </c>
      <c r="G80" s="5">
        <v>62.611460629041048</v>
      </c>
      <c r="H80" s="5">
        <v>64.952340672876673</v>
      </c>
      <c r="I80" s="5">
        <v>68.814792745205438</v>
      </c>
      <c r="J80" s="5">
        <v>73.496552832876674</v>
      </c>
      <c r="K80" s="5">
        <v>78.529444927123237</v>
      </c>
      <c r="L80" s="5">
        <v>83.913469027945141</v>
      </c>
      <c r="M80" s="5">
        <v>88.829317119999942</v>
      </c>
      <c r="N80" s="5">
        <v>93.979253216438295</v>
      </c>
    </row>
    <row r="81" spans="5:14" x14ac:dyDescent="0.3">
      <c r="E81">
        <v>0.51999999999999968</v>
      </c>
      <c r="G81" s="5">
        <v>67.605338055890371</v>
      </c>
      <c r="H81" s="5">
        <v>70.14129143671228</v>
      </c>
      <c r="I81" s="5">
        <v>74.325614515068452</v>
      </c>
      <c r="J81" s="5">
        <v>79.397521276712283</v>
      </c>
      <c r="K81" s="5">
        <v>84.849821045479388</v>
      </c>
      <c r="L81" s="5">
        <v>90.682513821369795</v>
      </c>
      <c r="M81" s="5">
        <v>96.008015921095833</v>
      </c>
      <c r="N81" s="5">
        <v>101.58711335890405</v>
      </c>
    </row>
    <row r="82" spans="5:14" x14ac:dyDescent="0.3">
      <c r="E82">
        <v>0.55999999999999972</v>
      </c>
      <c r="G82" s="5">
        <v>72.59921548273968</v>
      </c>
      <c r="H82" s="5">
        <v>75.3302422005479</v>
      </c>
      <c r="I82" s="5">
        <v>79.836436284931466</v>
      </c>
      <c r="J82" s="5">
        <v>85.298489720547906</v>
      </c>
      <c r="K82" s="5">
        <v>91.170197163835581</v>
      </c>
      <c r="L82" s="5">
        <v>97.451558614794465</v>
      </c>
      <c r="M82" s="5">
        <v>103.18671472219171</v>
      </c>
      <c r="N82" s="5">
        <v>109.01398719999996</v>
      </c>
    </row>
    <row r="83" spans="5:14" x14ac:dyDescent="0.3">
      <c r="E83">
        <v>0.59999999999999976</v>
      </c>
      <c r="G83" s="5">
        <v>77.593092909589018</v>
      </c>
      <c r="H83" s="5">
        <v>80.519192964383521</v>
      </c>
      <c r="I83" s="5">
        <v>85.34725805479448</v>
      </c>
      <c r="J83" s="5">
        <v>91.199458164383529</v>
      </c>
      <c r="K83" s="5">
        <v>97.490573282191761</v>
      </c>
      <c r="L83" s="5">
        <v>104.81579518904108</v>
      </c>
      <c r="M83" s="5">
        <v>110.00179708493147</v>
      </c>
      <c r="N83" s="5">
        <v>115.43475145205474</v>
      </c>
    </row>
    <row r="84" spans="5:14" x14ac:dyDescent="0.3">
      <c r="E84">
        <v>0.63999999999999979</v>
      </c>
      <c r="G84" s="5">
        <v>82.586970336438313</v>
      </c>
      <c r="H84" s="5">
        <v>85.708143728219142</v>
      </c>
      <c r="I84" s="5">
        <v>90.858079824657509</v>
      </c>
      <c r="J84" s="5">
        <v>97.100426608219138</v>
      </c>
      <c r="K84" s="5">
        <v>104.47006172931502</v>
      </c>
      <c r="L84" s="5">
        <v>110.52862902356163</v>
      </c>
      <c r="M84" s="5">
        <v>116.06036437917804</v>
      </c>
      <c r="N84" s="5">
        <v>121.85551570410954</v>
      </c>
    </row>
    <row r="85" spans="5:14" x14ac:dyDescent="0.3">
      <c r="E85">
        <v>0.67999999999999983</v>
      </c>
      <c r="G85" s="5">
        <v>87.58084776328765</v>
      </c>
      <c r="H85" s="5">
        <v>90.897094492054762</v>
      </c>
      <c r="I85" s="5">
        <v>96.368901594520523</v>
      </c>
      <c r="J85" s="5">
        <v>103.00139505205479</v>
      </c>
      <c r="K85" s="5">
        <v>109.80423510794516</v>
      </c>
      <c r="L85" s="5">
        <v>116.24146285808216</v>
      </c>
      <c r="M85" s="5">
        <v>122.11893167342464</v>
      </c>
      <c r="N85" s="5">
        <v>128.27627995616436</v>
      </c>
    </row>
    <row r="86" spans="5:14" x14ac:dyDescent="0.3">
      <c r="E86">
        <v>0.71999999999999986</v>
      </c>
      <c r="G86" s="5">
        <v>92.574725190136959</v>
      </c>
      <c r="H86" s="5">
        <v>96.086045255890383</v>
      </c>
      <c r="I86" s="5">
        <v>101.87972336438355</v>
      </c>
      <c r="J86" s="5">
        <v>108.7670347287671</v>
      </c>
      <c r="K86" s="5">
        <v>115.13840848657533</v>
      </c>
      <c r="L86" s="5">
        <v>121.95429669260271</v>
      </c>
      <c r="M86" s="5">
        <v>128.17749896767123</v>
      </c>
      <c r="N86" s="5">
        <v>134.69704420821918</v>
      </c>
    </row>
    <row r="87" spans="5:14" x14ac:dyDescent="0.3">
      <c r="E87">
        <v>0.7599999999999999</v>
      </c>
      <c r="G87" s="5">
        <v>97.568602616986283</v>
      </c>
      <c r="H87" s="5">
        <v>101.274996019726</v>
      </c>
      <c r="I87" s="5">
        <v>107.39054513424655</v>
      </c>
      <c r="J87" s="5">
        <v>113.74724289863012</v>
      </c>
      <c r="K87" s="5">
        <v>120.47258186520547</v>
      </c>
      <c r="L87" s="5">
        <v>127.66713052712325</v>
      </c>
      <c r="M87" s="5">
        <v>134.23606626191778</v>
      </c>
      <c r="N87" s="5">
        <v>141.11780846027392</v>
      </c>
    </row>
    <row r="88" spans="5:14" x14ac:dyDescent="0.3">
      <c r="E88">
        <v>0.79999999999999993</v>
      </c>
      <c r="G88" s="5">
        <v>102.56248004383559</v>
      </c>
      <c r="H88" s="5">
        <v>106.46394678356165</v>
      </c>
      <c r="I88" s="5">
        <v>112.14205183561643</v>
      </c>
      <c r="J88" s="5">
        <v>118.72745106849312</v>
      </c>
      <c r="K88" s="5">
        <v>125.80675524383561</v>
      </c>
      <c r="L88" s="5">
        <v>133.37996436164383</v>
      </c>
      <c r="M88" s="5">
        <v>140.29463355616437</v>
      </c>
      <c r="N88" s="5">
        <v>147.53857271232877</v>
      </c>
    </row>
    <row r="89" spans="5:14" x14ac:dyDescent="0.3">
      <c r="E89">
        <v>0.84</v>
      </c>
      <c r="G89" s="5">
        <v>107.55635747068493</v>
      </c>
      <c r="H89" s="5">
        <v>111.08838795835618</v>
      </c>
      <c r="I89" s="5">
        <v>116.79299004383562</v>
      </c>
      <c r="J89" s="5">
        <v>123.70765923835616</v>
      </c>
      <c r="K89" s="5">
        <v>131.14092862246574</v>
      </c>
      <c r="L89" s="5">
        <v>139.09279819616438</v>
      </c>
      <c r="M89" s="5">
        <v>146.35320085041093</v>
      </c>
      <c r="N89" s="5">
        <v>153.72979833424657</v>
      </c>
    </row>
    <row r="90" spans="5:14" x14ac:dyDescent="0.3">
      <c r="E90">
        <v>0.88</v>
      </c>
      <c r="G90" s="5">
        <v>111.845708870137</v>
      </c>
      <c r="H90" s="5">
        <v>115.46767844821919</v>
      </c>
      <c r="I90" s="5">
        <v>121.4439282520548</v>
      </c>
      <c r="J90" s="5">
        <v>128.68786740821918</v>
      </c>
      <c r="K90" s="5">
        <v>136.47510200109588</v>
      </c>
      <c r="L90" s="5">
        <v>144.80563203068493</v>
      </c>
      <c r="M90" s="5">
        <v>152.25089844602741</v>
      </c>
      <c r="N90" s="5">
        <v>159.86565957260274</v>
      </c>
    </row>
    <row r="91" spans="5:14" x14ac:dyDescent="0.3">
      <c r="E91">
        <v>0.89</v>
      </c>
      <c r="G91" s="5">
        <v>112.89937274739727</v>
      </c>
      <c r="H91" s="5">
        <v>116.56250107068493</v>
      </c>
      <c r="I91" s="5">
        <v>122.60666280410959</v>
      </c>
      <c r="J91" s="5">
        <v>129.93291945068492</v>
      </c>
      <c r="K91" s="5">
        <v>137.8086453457534</v>
      </c>
      <c r="L91" s="5">
        <v>146.23384048931507</v>
      </c>
      <c r="M91" s="5">
        <v>153.69833237917808</v>
      </c>
      <c r="N91" s="5">
        <v>161.39962488219177</v>
      </c>
    </row>
  </sheetData>
  <sortState ref="E70:M91">
    <sortCondition ref="E70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D29"/>
  <sheetViews>
    <sheetView workbookViewId="0">
      <selection activeCell="E8" sqref="E8"/>
    </sheetView>
  </sheetViews>
  <sheetFormatPr defaultRowHeight="14.4" x14ac:dyDescent="0.3"/>
  <cols>
    <col min="4" max="4" width="10.6640625" bestFit="1" customWidth="1"/>
  </cols>
  <sheetData>
    <row r="4" spans="4:4" ht="15" x14ac:dyDescent="0.25">
      <c r="D4" s="15">
        <f>D5-14</f>
        <v>43509</v>
      </c>
    </row>
    <row r="5" spans="4:4" ht="15" x14ac:dyDescent="0.25">
      <c r="D5" s="15">
        <v>43523</v>
      </c>
    </row>
    <row r="6" spans="4:4" ht="15" x14ac:dyDescent="0.25">
      <c r="D6" s="15">
        <f>D5+14</f>
        <v>43537</v>
      </c>
    </row>
    <row r="7" spans="4:4" ht="15" x14ac:dyDescent="0.25">
      <c r="D7" s="15">
        <f t="shared" ref="D7:D27" si="0">D6+14</f>
        <v>43551</v>
      </c>
    </row>
    <row r="8" spans="4:4" ht="15" x14ac:dyDescent="0.25">
      <c r="D8" s="15">
        <f t="shared" si="0"/>
        <v>43565</v>
      </c>
    </row>
    <row r="9" spans="4:4" ht="15" x14ac:dyDescent="0.25">
      <c r="D9" s="15">
        <f t="shared" si="0"/>
        <v>43579</v>
      </c>
    </row>
    <row r="10" spans="4:4" ht="15" x14ac:dyDescent="0.25">
      <c r="D10" s="15">
        <f t="shared" si="0"/>
        <v>43593</v>
      </c>
    </row>
    <row r="11" spans="4:4" ht="15" x14ac:dyDescent="0.25">
      <c r="D11" s="15">
        <f t="shared" si="0"/>
        <v>43607</v>
      </c>
    </row>
    <row r="12" spans="4:4" ht="15" x14ac:dyDescent="0.25">
      <c r="D12" s="15">
        <f t="shared" si="0"/>
        <v>43621</v>
      </c>
    </row>
    <row r="13" spans="4:4" ht="15" x14ac:dyDescent="0.25">
      <c r="D13" s="15">
        <f t="shared" si="0"/>
        <v>43635</v>
      </c>
    </row>
    <row r="14" spans="4:4" ht="15" x14ac:dyDescent="0.25">
      <c r="D14" s="15">
        <f t="shared" si="0"/>
        <v>43649</v>
      </c>
    </row>
    <row r="15" spans="4:4" ht="15" x14ac:dyDescent="0.25">
      <c r="D15" s="15">
        <f t="shared" si="0"/>
        <v>43663</v>
      </c>
    </row>
    <row r="16" spans="4:4" ht="15" x14ac:dyDescent="0.25">
      <c r="D16" s="15">
        <f t="shared" si="0"/>
        <v>43677</v>
      </c>
    </row>
    <row r="17" spans="4:4" ht="15" x14ac:dyDescent="0.25">
      <c r="D17" s="15">
        <f t="shared" si="0"/>
        <v>43691</v>
      </c>
    </row>
    <row r="18" spans="4:4" ht="15" x14ac:dyDescent="0.25">
      <c r="D18" s="15">
        <f t="shared" si="0"/>
        <v>43705</v>
      </c>
    </row>
    <row r="19" spans="4:4" ht="15" x14ac:dyDescent="0.25">
      <c r="D19" s="15">
        <f t="shared" si="0"/>
        <v>43719</v>
      </c>
    </row>
    <row r="20" spans="4:4" ht="15" x14ac:dyDescent="0.25">
      <c r="D20" s="15">
        <f t="shared" si="0"/>
        <v>43733</v>
      </c>
    </row>
    <row r="21" spans="4:4" x14ac:dyDescent="0.3">
      <c r="D21" s="15">
        <f t="shared" si="0"/>
        <v>43747</v>
      </c>
    </row>
    <row r="22" spans="4:4" x14ac:dyDescent="0.3">
      <c r="D22" s="15">
        <f t="shared" si="0"/>
        <v>43761</v>
      </c>
    </row>
    <row r="23" spans="4:4" x14ac:dyDescent="0.3">
      <c r="D23" s="15">
        <f t="shared" si="0"/>
        <v>43775</v>
      </c>
    </row>
    <row r="24" spans="4:4" x14ac:dyDescent="0.3">
      <c r="D24" s="15">
        <f t="shared" si="0"/>
        <v>43789</v>
      </c>
    </row>
    <row r="25" spans="4:4" x14ac:dyDescent="0.3">
      <c r="D25" s="15">
        <f t="shared" si="0"/>
        <v>43803</v>
      </c>
    </row>
    <row r="26" spans="4:4" x14ac:dyDescent="0.3">
      <c r="D26" s="15">
        <f t="shared" si="0"/>
        <v>43817</v>
      </c>
    </row>
    <row r="27" spans="4:4" x14ac:dyDescent="0.3">
      <c r="D27" s="15">
        <f t="shared" si="0"/>
        <v>43831</v>
      </c>
    </row>
    <row r="28" spans="4:4" x14ac:dyDescent="0.3">
      <c r="D28" s="15"/>
    </row>
    <row r="29" spans="4:4" x14ac:dyDescent="0.3">
      <c r="D29" s="15"/>
    </row>
  </sheetData>
  <sheetProtection password="CA17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Calculator</vt:lpstr>
      <vt:lpstr>Data</vt:lpstr>
      <vt:lpstr>pay dates 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Willetts</dc:creator>
  <cp:lastModifiedBy>Matt Maguire</cp:lastModifiedBy>
  <dcterms:created xsi:type="dcterms:W3CDTF">2018-11-21T20:25:54Z</dcterms:created>
  <dcterms:modified xsi:type="dcterms:W3CDTF">2019-05-16T22:51:23Z</dcterms:modified>
</cp:coreProperties>
</file>